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765" windowWidth="17400" windowHeight="11010" tabRatio="726" activeTab="1"/>
  </bookViews>
  <sheets>
    <sheet name="Eelarvearuanne" sheetId="7" r:id="rId1"/>
    <sheet name="Strateegia vorm KOV" sheetId="1" r:id="rId2"/>
    <sheet name="Strateegia vorm valdkonniti" sheetId="8" r:id="rId3"/>
    <sheet name="Strateegia vorm sõltuv üksus" sheetId="5" r:id="rId4"/>
    <sheet name="Strateegia vorm arvestusüksus" sheetId="6" r:id="rId5"/>
    <sheet name="Sheet1" sheetId="9" r:id="rId6"/>
  </sheets>
  <definedNames>
    <definedName name="_xlnm.Print_Area" localSheetId="3">'Strateegia vorm sõltuv üksus'!$A$1:$G$21</definedName>
  </definedNames>
  <calcPr calcId="125725"/>
</workbook>
</file>

<file path=xl/calcChain.xml><?xml version="1.0" encoding="utf-8"?>
<calcChain xmlns="http://schemas.openxmlformats.org/spreadsheetml/2006/main">
  <c r="C14" i="1"/>
  <c r="H114" i="8"/>
  <c r="H111"/>
  <c r="H108"/>
  <c r="H105"/>
  <c r="H102"/>
  <c r="H99"/>
  <c r="H97"/>
  <c r="H96"/>
  <c r="H93"/>
  <c r="H90"/>
  <c r="H87"/>
  <c r="H85"/>
  <c r="H113"/>
  <c r="H110"/>
  <c r="H107"/>
  <c r="H106"/>
  <c r="H104"/>
  <c r="H101"/>
  <c r="H98"/>
  <c r="H95"/>
  <c r="H94"/>
  <c r="H92"/>
  <c r="H89"/>
  <c r="H86"/>
  <c r="H116"/>
  <c r="H112"/>
  <c r="H103"/>
  <c r="H100"/>
  <c r="H91"/>
  <c r="H88"/>
  <c r="H69"/>
  <c r="H62"/>
  <c r="H55"/>
  <c r="H48"/>
  <c r="H41"/>
  <c r="H34"/>
  <c r="H27"/>
  <c r="H20"/>
  <c r="H13"/>
  <c r="H6"/>
  <c r="H66"/>
  <c r="H59"/>
  <c r="H52"/>
  <c r="H45"/>
  <c r="H38"/>
  <c r="H31"/>
  <c r="H24"/>
  <c r="H17"/>
  <c r="H10"/>
  <c r="H3"/>
  <c r="H78"/>
  <c r="H77"/>
  <c r="H75"/>
  <c r="H74"/>
  <c r="H65"/>
  <c r="H58"/>
  <c r="H51"/>
  <c r="H44"/>
  <c r="H37"/>
  <c r="H30"/>
  <c r="H23"/>
  <c r="H16"/>
  <c r="H9"/>
  <c r="H2"/>
  <c r="H92" i="1"/>
  <c r="H24"/>
  <c r="H91"/>
  <c r="H87"/>
  <c r="H84"/>
  <c r="H81"/>
  <c r="H78"/>
  <c r="H75"/>
  <c r="H72"/>
  <c r="H69"/>
  <c r="H66"/>
  <c r="H63"/>
  <c r="H60"/>
  <c r="H3"/>
  <c r="H2"/>
  <c r="H8"/>
  <c r="H15"/>
  <c r="H13"/>
  <c r="G3"/>
  <c r="G2"/>
  <c r="H34"/>
  <c r="D3"/>
  <c r="E3"/>
  <c r="E2"/>
  <c r="F3"/>
  <c r="B4"/>
  <c r="B3" s="1"/>
  <c r="B2" s="1"/>
  <c r="B16"/>
  <c r="I16" s="1"/>
  <c r="B17"/>
  <c r="G92"/>
  <c r="G24"/>
  <c r="E91"/>
  <c r="E25"/>
  <c r="G91"/>
  <c r="G25"/>
  <c r="F91"/>
  <c r="F25"/>
  <c r="F92"/>
  <c r="F24"/>
  <c r="E92"/>
  <c r="E24"/>
  <c r="D91"/>
  <c r="D25"/>
  <c r="C91"/>
  <c r="C90"/>
  <c r="D92"/>
  <c r="D24"/>
  <c r="C92"/>
  <c r="G87"/>
  <c r="F87"/>
  <c r="E87"/>
  <c r="D87"/>
  <c r="C87"/>
  <c r="G84"/>
  <c r="F84"/>
  <c r="E84"/>
  <c r="D84"/>
  <c r="C84"/>
  <c r="G81"/>
  <c r="F81"/>
  <c r="C81"/>
  <c r="D7" i="7"/>
  <c r="C6" i="1"/>
  <c r="C5"/>
  <c r="C7"/>
  <c r="C9"/>
  <c r="C8" s="1"/>
  <c r="C10"/>
  <c r="C11"/>
  <c r="D19" i="7"/>
  <c r="C12" i="1"/>
  <c r="D25" i="7"/>
  <c r="C19" i="1"/>
  <c r="C43"/>
  <c r="C14" i="6"/>
  <c r="D8" i="1"/>
  <c r="D2"/>
  <c r="D15"/>
  <c r="D13"/>
  <c r="B41"/>
  <c r="C36"/>
  <c r="C34" s="1"/>
  <c r="B40"/>
  <c r="B44" s="1"/>
  <c r="B45" s="1"/>
  <c r="C40"/>
  <c r="D40" s="1"/>
  <c r="E40" s="1"/>
  <c r="F40" s="1"/>
  <c r="G40" s="1"/>
  <c r="H40" s="1"/>
  <c r="D34"/>
  <c r="D8" i="6"/>
  <c r="B5" i="1"/>
  <c r="H7" i="7"/>
  <c r="B6" i="1"/>
  <c r="B9"/>
  <c r="B10"/>
  <c r="B11"/>
  <c r="B8"/>
  <c r="H19" i="7"/>
  <c r="B12" i="1"/>
  <c r="B7"/>
  <c r="H25" i="7"/>
  <c r="B14" i="1"/>
  <c r="B19"/>
  <c r="B15" s="1"/>
  <c r="B13" s="1"/>
  <c r="B43"/>
  <c r="B14" i="6" s="1"/>
  <c r="G75" i="1"/>
  <c r="F75"/>
  <c r="E75"/>
  <c r="D75"/>
  <c r="C75"/>
  <c r="G72"/>
  <c r="F72"/>
  <c r="E72"/>
  <c r="D72"/>
  <c r="C72"/>
  <c r="G69"/>
  <c r="F69"/>
  <c r="C69"/>
  <c r="B242" i="5"/>
  <c r="B248"/>
  <c r="E8" i="1"/>
  <c r="E15"/>
  <c r="E13"/>
  <c r="D162" i="7"/>
  <c r="D49"/>
  <c r="D160"/>
  <c r="D165"/>
  <c r="D105"/>
  <c r="K51" i="8"/>
  <c r="C52"/>
  <c r="C55"/>
  <c r="C51"/>
  <c r="H129" i="7"/>
  <c r="J58" i="8"/>
  <c r="L58" s="1"/>
  <c r="B59"/>
  <c r="B58"/>
  <c r="B62"/>
  <c r="D129" i="7"/>
  <c r="K58" i="8"/>
  <c r="C59"/>
  <c r="C62"/>
  <c r="D141" i="7"/>
  <c r="K65" i="8"/>
  <c r="M65" s="1"/>
  <c r="C66"/>
  <c r="C65"/>
  <c r="C69"/>
  <c r="H15" i="7"/>
  <c r="H6"/>
  <c r="H30"/>
  <c r="H24"/>
  <c r="H35"/>
  <c r="H49"/>
  <c r="H56"/>
  <c r="H64"/>
  <c r="J16" i="8"/>
  <c r="H68" i="7"/>
  <c r="J23" i="8"/>
  <c r="L23"/>
  <c r="B24"/>
  <c r="B27"/>
  <c r="B23"/>
  <c r="H85" i="7"/>
  <c r="H91"/>
  <c r="J37" i="8"/>
  <c r="H98" i="7"/>
  <c r="H105"/>
  <c r="J51" i="8"/>
  <c r="B52"/>
  <c r="B51"/>
  <c r="B55"/>
  <c r="H141" i="7"/>
  <c r="J44" i="8"/>
  <c r="B45"/>
  <c r="B48"/>
  <c r="B44"/>
  <c r="J30"/>
  <c r="B31"/>
  <c r="B34"/>
  <c r="B30"/>
  <c r="D15" i="7"/>
  <c r="D6"/>
  <c r="D30"/>
  <c r="D24"/>
  <c r="D168"/>
  <c r="D35"/>
  <c r="B12" i="6"/>
  <c r="G48" i="7"/>
  <c r="D56"/>
  <c r="K2" i="8"/>
  <c r="D64" i="7"/>
  <c r="K16" i="8"/>
  <c r="C17"/>
  <c r="C20"/>
  <c r="C16"/>
  <c r="M16"/>
  <c r="D68" i="7"/>
  <c r="K23" i="8"/>
  <c r="C24"/>
  <c r="C23"/>
  <c r="C27"/>
  <c r="M23"/>
  <c r="D85" i="7"/>
  <c r="K30" i="8"/>
  <c r="C31"/>
  <c r="C34"/>
  <c r="C30"/>
  <c r="M30"/>
  <c r="D91" i="7"/>
  <c r="K37" i="8"/>
  <c r="C38"/>
  <c r="C37"/>
  <c r="C41"/>
  <c r="M37"/>
  <c r="B38"/>
  <c r="B41"/>
  <c r="B37"/>
  <c r="L37"/>
  <c r="D98" i="7"/>
  <c r="K44" i="8"/>
  <c r="C45"/>
  <c r="C44"/>
  <c r="C48"/>
  <c r="J65"/>
  <c r="B66"/>
  <c r="B65"/>
  <c r="B72"/>
  <c r="B69"/>
  <c r="C210" i="5"/>
  <c r="D210"/>
  <c r="E210"/>
  <c r="C18"/>
  <c r="D18"/>
  <c r="E18"/>
  <c r="F18"/>
  <c r="C42"/>
  <c r="D42"/>
  <c r="C66"/>
  <c r="C90"/>
  <c r="D90"/>
  <c r="C114"/>
  <c r="D114"/>
  <c r="C138"/>
  <c r="C142"/>
  <c r="C143"/>
  <c r="C162"/>
  <c r="D162"/>
  <c r="C186"/>
  <c r="D186"/>
  <c r="E186"/>
  <c r="F186"/>
  <c r="C234"/>
  <c r="K17" i="1"/>
  <c r="L17"/>
  <c r="M17"/>
  <c r="M16"/>
  <c r="L16"/>
  <c r="K16"/>
  <c r="M4"/>
  <c r="L4"/>
  <c r="K4"/>
  <c r="J17"/>
  <c r="C23"/>
  <c r="K9" i="8"/>
  <c r="C10"/>
  <c r="C9"/>
  <c r="M9"/>
  <c r="C13"/>
  <c r="J9"/>
  <c r="B10"/>
  <c r="B9"/>
  <c r="B13"/>
  <c r="J2"/>
  <c r="B3"/>
  <c r="B6"/>
  <c r="B2"/>
  <c r="L2"/>
  <c r="B256" i="5"/>
  <c r="B257"/>
  <c r="B258"/>
  <c r="B13" i="6"/>
  <c r="B15" s="1"/>
  <c r="B259" i="5"/>
  <c r="C25" i="1"/>
  <c r="C22"/>
  <c r="C26"/>
  <c r="C80" i="8" s="1"/>
  <c r="C27" i="1"/>
  <c r="C28"/>
  <c r="C29"/>
  <c r="C30"/>
  <c r="C31"/>
  <c r="C32"/>
  <c r="C259" i="5"/>
  <c r="B22" i="1"/>
  <c r="B23"/>
  <c r="B25"/>
  <c r="B26"/>
  <c r="B31"/>
  <c r="B32"/>
  <c r="B27"/>
  <c r="B21" s="1"/>
  <c r="B6" i="6" s="1"/>
  <c r="B28" i="1"/>
  <c r="B29"/>
  <c r="B30"/>
  <c r="B244" i="5"/>
  <c r="C17"/>
  <c r="C22"/>
  <c r="C23"/>
  <c r="C247"/>
  <c r="D247"/>
  <c r="E247"/>
  <c r="E4" i="6"/>
  <c r="F247" i="5"/>
  <c r="G247"/>
  <c r="G4" i="6"/>
  <c r="B20" i="8"/>
  <c r="C6"/>
  <c r="J4" i="1"/>
  <c r="G259" i="5"/>
  <c r="F259"/>
  <c r="E259"/>
  <c r="D259"/>
  <c r="B247"/>
  <c r="B4" i="6"/>
  <c r="G244" i="5"/>
  <c r="F244"/>
  <c r="E244"/>
  <c r="D244"/>
  <c r="D4" i="6"/>
  <c r="C244" i="5"/>
  <c r="C4" i="6"/>
  <c r="C242" i="5"/>
  <c r="C246"/>
  <c r="C243"/>
  <c r="C245"/>
  <c r="C257"/>
  <c r="D242"/>
  <c r="D248"/>
  <c r="D250"/>
  <c r="D263"/>
  <c r="D246"/>
  <c r="D243"/>
  <c r="D245"/>
  <c r="D257"/>
  <c r="D14" i="6"/>
  <c r="E242" i="5"/>
  <c r="E246"/>
  <c r="E243"/>
  <c r="E2" i="6"/>
  <c r="E245" i="5"/>
  <c r="E257"/>
  <c r="E14" i="6"/>
  <c r="F242" i="5"/>
  <c r="F246"/>
  <c r="F243"/>
  <c r="F245"/>
  <c r="F257"/>
  <c r="F14" i="6"/>
  <c r="G242" i="5"/>
  <c r="G246"/>
  <c r="G243"/>
  <c r="G245"/>
  <c r="G257"/>
  <c r="G14" i="6"/>
  <c r="B246" i="5"/>
  <c r="B243"/>
  <c r="B245"/>
  <c r="B255"/>
  <c r="C252"/>
  <c r="C226"/>
  <c r="C228"/>
  <c r="C240"/>
  <c r="D252"/>
  <c r="D226"/>
  <c r="D228"/>
  <c r="D240"/>
  <c r="E252"/>
  <c r="E226"/>
  <c r="E228"/>
  <c r="E240"/>
  <c r="F252"/>
  <c r="F226"/>
  <c r="F228"/>
  <c r="F240"/>
  <c r="G252"/>
  <c r="G226"/>
  <c r="G228"/>
  <c r="G240"/>
  <c r="B252"/>
  <c r="B37" i="1"/>
  <c r="B9" i="6"/>
  <c r="C251" i="5"/>
  <c r="D251"/>
  <c r="E251"/>
  <c r="E34" i="1"/>
  <c r="E8" i="6"/>
  <c r="F251" i="5"/>
  <c r="F34" i="1"/>
  <c r="F8" i="6"/>
  <c r="G251" i="5"/>
  <c r="G34" i="1"/>
  <c r="B251" i="5"/>
  <c r="B35" i="1"/>
  <c r="B36"/>
  <c r="C249" i="5"/>
  <c r="D249"/>
  <c r="E249"/>
  <c r="F249"/>
  <c r="G249"/>
  <c r="B249"/>
  <c r="G264"/>
  <c r="F264"/>
  <c r="E264"/>
  <c r="D264"/>
  <c r="C264"/>
  <c r="B264"/>
  <c r="G253"/>
  <c r="F253"/>
  <c r="E253"/>
  <c r="D253"/>
  <c r="C253"/>
  <c r="B253"/>
  <c r="G258"/>
  <c r="F258"/>
  <c r="E258"/>
  <c r="D258"/>
  <c r="C258"/>
  <c r="C233"/>
  <c r="D233"/>
  <c r="E233"/>
  <c r="B238"/>
  <c r="B239"/>
  <c r="B226"/>
  <c r="B228"/>
  <c r="B240"/>
  <c r="C209"/>
  <c r="D209"/>
  <c r="E209"/>
  <c r="F209"/>
  <c r="G209"/>
  <c r="B214"/>
  <c r="B215"/>
  <c r="G202"/>
  <c r="G204"/>
  <c r="G216"/>
  <c r="F202"/>
  <c r="F204"/>
  <c r="F216"/>
  <c r="E202"/>
  <c r="E204"/>
  <c r="E216"/>
  <c r="D202"/>
  <c r="D204"/>
  <c r="D216"/>
  <c r="C202"/>
  <c r="C204"/>
  <c r="C216"/>
  <c r="B202"/>
  <c r="B204"/>
  <c r="B216"/>
  <c r="C185"/>
  <c r="B190"/>
  <c r="B191"/>
  <c r="G178"/>
  <c r="G180"/>
  <c r="G192"/>
  <c r="F178"/>
  <c r="F180"/>
  <c r="F192"/>
  <c r="E178"/>
  <c r="E180"/>
  <c r="E192"/>
  <c r="D178"/>
  <c r="D180"/>
  <c r="D192"/>
  <c r="C178"/>
  <c r="C180"/>
  <c r="C192"/>
  <c r="B178"/>
  <c r="B180"/>
  <c r="B192"/>
  <c r="C161"/>
  <c r="D161"/>
  <c r="E161"/>
  <c r="F161"/>
  <c r="G161"/>
  <c r="B166"/>
  <c r="B167"/>
  <c r="G154"/>
  <c r="G156"/>
  <c r="G168"/>
  <c r="F154"/>
  <c r="F156"/>
  <c r="F168"/>
  <c r="E154"/>
  <c r="E156"/>
  <c r="E168"/>
  <c r="D154"/>
  <c r="D156"/>
  <c r="D168"/>
  <c r="C154"/>
  <c r="C156"/>
  <c r="C168"/>
  <c r="B154"/>
  <c r="B156"/>
  <c r="B168"/>
  <c r="C137"/>
  <c r="B142"/>
  <c r="B143"/>
  <c r="G130"/>
  <c r="G132"/>
  <c r="G144"/>
  <c r="F130"/>
  <c r="F132"/>
  <c r="F144"/>
  <c r="E130"/>
  <c r="E132"/>
  <c r="E144"/>
  <c r="D130"/>
  <c r="D132"/>
  <c r="D144"/>
  <c r="C130"/>
  <c r="C132"/>
  <c r="C144"/>
  <c r="B130"/>
  <c r="B132"/>
  <c r="B144"/>
  <c r="C113"/>
  <c r="D113"/>
  <c r="B118"/>
  <c r="B119"/>
  <c r="G106"/>
  <c r="G108"/>
  <c r="G120"/>
  <c r="F106"/>
  <c r="F108"/>
  <c r="F120"/>
  <c r="E106"/>
  <c r="E108"/>
  <c r="E120"/>
  <c r="D106"/>
  <c r="D108"/>
  <c r="D120"/>
  <c r="C106"/>
  <c r="C108"/>
  <c r="C120"/>
  <c r="B106"/>
  <c r="B108"/>
  <c r="B120"/>
  <c r="C89"/>
  <c r="D89"/>
  <c r="E89"/>
  <c r="F89"/>
  <c r="G89"/>
  <c r="B94"/>
  <c r="B95"/>
  <c r="G82"/>
  <c r="G84"/>
  <c r="G96"/>
  <c r="F82"/>
  <c r="F84"/>
  <c r="F96"/>
  <c r="E82"/>
  <c r="E84"/>
  <c r="E96"/>
  <c r="D82"/>
  <c r="D84"/>
  <c r="D96"/>
  <c r="C82"/>
  <c r="C84"/>
  <c r="C96"/>
  <c r="B82"/>
  <c r="B84"/>
  <c r="B96"/>
  <c r="C65"/>
  <c r="D65"/>
  <c r="E65"/>
  <c r="F65"/>
  <c r="G65"/>
  <c r="B70"/>
  <c r="B71"/>
  <c r="G58"/>
  <c r="G60"/>
  <c r="G72"/>
  <c r="F58"/>
  <c r="F60"/>
  <c r="F72"/>
  <c r="E58"/>
  <c r="E60"/>
  <c r="E72"/>
  <c r="D58"/>
  <c r="D60"/>
  <c r="D72"/>
  <c r="C58"/>
  <c r="C60"/>
  <c r="C72"/>
  <c r="B58"/>
  <c r="B60"/>
  <c r="B72"/>
  <c r="C41"/>
  <c r="D41"/>
  <c r="E41"/>
  <c r="F41"/>
  <c r="G41"/>
  <c r="B46"/>
  <c r="B47"/>
  <c r="G34"/>
  <c r="G36"/>
  <c r="G48"/>
  <c r="F34"/>
  <c r="F36"/>
  <c r="F48"/>
  <c r="E34"/>
  <c r="E36"/>
  <c r="E48"/>
  <c r="D34"/>
  <c r="D36"/>
  <c r="D48"/>
  <c r="C34"/>
  <c r="C36"/>
  <c r="C48"/>
  <c r="B34"/>
  <c r="B36"/>
  <c r="B48"/>
  <c r="B22"/>
  <c r="B23"/>
  <c r="G10"/>
  <c r="G12"/>
  <c r="G24"/>
  <c r="F10"/>
  <c r="F12"/>
  <c r="F24"/>
  <c r="E10"/>
  <c r="E12"/>
  <c r="E24"/>
  <c r="D10"/>
  <c r="D12"/>
  <c r="D24"/>
  <c r="C10"/>
  <c r="C12"/>
  <c r="C24"/>
  <c r="B10"/>
  <c r="B12"/>
  <c r="B24"/>
  <c r="G15" i="1"/>
  <c r="F15"/>
  <c r="F13"/>
  <c r="F3" i="6"/>
  <c r="G114" i="8"/>
  <c r="G113"/>
  <c r="G111"/>
  <c r="G108"/>
  <c r="G105"/>
  <c r="G104"/>
  <c r="G102"/>
  <c r="G100"/>
  <c r="G99"/>
  <c r="G97"/>
  <c r="G96"/>
  <c r="G93"/>
  <c r="G90"/>
  <c r="G88"/>
  <c r="G87"/>
  <c r="G85"/>
  <c r="F114"/>
  <c r="F111"/>
  <c r="F110"/>
  <c r="F109"/>
  <c r="F108"/>
  <c r="F105"/>
  <c r="F102"/>
  <c r="F101"/>
  <c r="F100"/>
  <c r="F99"/>
  <c r="F96"/>
  <c r="F117"/>
  <c r="F93"/>
  <c r="F90"/>
  <c r="F87"/>
  <c r="E114"/>
  <c r="E111"/>
  <c r="E108"/>
  <c r="E105"/>
  <c r="E102"/>
  <c r="E99"/>
  <c r="E96"/>
  <c r="E93"/>
  <c r="E90"/>
  <c r="E87"/>
  <c r="E107"/>
  <c r="E106"/>
  <c r="D114"/>
  <c r="D112"/>
  <c r="D111"/>
  <c r="D108"/>
  <c r="D105"/>
  <c r="D104"/>
  <c r="D102"/>
  <c r="D99"/>
  <c r="D117"/>
  <c r="D96"/>
  <c r="D93"/>
  <c r="D90"/>
  <c r="D87"/>
  <c r="D85"/>
  <c r="C114"/>
  <c r="C111"/>
  <c r="C108"/>
  <c r="C106"/>
  <c r="C105"/>
  <c r="C102"/>
  <c r="C99"/>
  <c r="C96"/>
  <c r="C93"/>
  <c r="C90"/>
  <c r="C87"/>
  <c r="C117"/>
  <c r="C92"/>
  <c r="C91"/>
  <c r="B114"/>
  <c r="B111"/>
  <c r="B108"/>
  <c r="B105"/>
  <c r="B102"/>
  <c r="B99"/>
  <c r="B96"/>
  <c r="B93"/>
  <c r="B90"/>
  <c r="B87"/>
  <c r="B117"/>
  <c r="B107"/>
  <c r="B98"/>
  <c r="B97"/>
  <c r="G110"/>
  <c r="G109"/>
  <c r="G107"/>
  <c r="G106"/>
  <c r="G101"/>
  <c r="G98"/>
  <c r="G95"/>
  <c r="G94"/>
  <c r="G92"/>
  <c r="G91"/>
  <c r="G89"/>
  <c r="G86"/>
  <c r="G116"/>
  <c r="F113"/>
  <c r="F112"/>
  <c r="F107"/>
  <c r="F104"/>
  <c r="F98"/>
  <c r="F95"/>
  <c r="F94"/>
  <c r="F92"/>
  <c r="F89"/>
  <c r="F86"/>
  <c r="F85"/>
  <c r="F116"/>
  <c r="F106"/>
  <c r="F103"/>
  <c r="F91"/>
  <c r="E113"/>
  <c r="E112"/>
  <c r="E110"/>
  <c r="E109"/>
  <c r="E104"/>
  <c r="E103"/>
  <c r="E101"/>
  <c r="E100"/>
  <c r="E98"/>
  <c r="E97"/>
  <c r="E95"/>
  <c r="E94"/>
  <c r="E92"/>
  <c r="E91"/>
  <c r="E89"/>
  <c r="E88"/>
  <c r="E86"/>
  <c r="E85"/>
  <c r="D113"/>
  <c r="D110"/>
  <c r="D109"/>
  <c r="D107"/>
  <c r="D106"/>
  <c r="D101"/>
  <c r="D100"/>
  <c r="D98"/>
  <c r="D97"/>
  <c r="D95"/>
  <c r="D92"/>
  <c r="D89"/>
  <c r="D86"/>
  <c r="D116"/>
  <c r="D88"/>
  <c r="C113"/>
  <c r="C110"/>
  <c r="C107"/>
  <c r="C104"/>
  <c r="C101"/>
  <c r="C98"/>
  <c r="C95"/>
  <c r="C94"/>
  <c r="C89"/>
  <c r="C86"/>
  <c r="C109"/>
  <c r="C97"/>
  <c r="C88"/>
  <c r="C85"/>
  <c r="B113"/>
  <c r="B112"/>
  <c r="B110"/>
  <c r="B104"/>
  <c r="B103"/>
  <c r="B101"/>
  <c r="B100"/>
  <c r="B95"/>
  <c r="B94"/>
  <c r="B92"/>
  <c r="B91"/>
  <c r="B89"/>
  <c r="B88"/>
  <c r="B86"/>
  <c r="B85"/>
  <c r="F97"/>
  <c r="F88"/>
  <c r="D94"/>
  <c r="C100"/>
  <c r="D55"/>
  <c r="C3"/>
  <c r="C2"/>
  <c r="G13" i="1"/>
  <c r="G54"/>
  <c r="C38"/>
  <c r="B38"/>
  <c r="E78"/>
  <c r="E66"/>
  <c r="E63"/>
  <c r="E60"/>
  <c r="E57"/>
  <c r="C24"/>
  <c r="G78"/>
  <c r="F78"/>
  <c r="D78"/>
  <c r="C78"/>
  <c r="G66"/>
  <c r="F66"/>
  <c r="D66"/>
  <c r="C66"/>
  <c r="G63"/>
  <c r="F63"/>
  <c r="D63"/>
  <c r="C63"/>
  <c r="G60"/>
  <c r="D60"/>
  <c r="C60"/>
  <c r="D57"/>
  <c r="C57"/>
  <c r="F8"/>
  <c r="F2"/>
  <c r="G8"/>
  <c r="G69" i="8"/>
  <c r="G41"/>
  <c r="G76"/>
  <c r="G62"/>
  <c r="G55"/>
  <c r="G48"/>
  <c r="G34"/>
  <c r="G30"/>
  <c r="G27"/>
  <c r="G20"/>
  <c r="G13"/>
  <c r="G6"/>
  <c r="F69"/>
  <c r="E69"/>
  <c r="E41"/>
  <c r="E76"/>
  <c r="E62"/>
  <c r="E55"/>
  <c r="E48"/>
  <c r="E34"/>
  <c r="E27"/>
  <c r="E20"/>
  <c r="E13"/>
  <c r="E6"/>
  <c r="D69"/>
  <c r="D41"/>
  <c r="D62"/>
  <c r="D58"/>
  <c r="D48"/>
  <c r="D34"/>
  <c r="D27"/>
  <c r="D20"/>
  <c r="D13"/>
  <c r="D9"/>
  <c r="D6"/>
  <c r="G66"/>
  <c r="G65"/>
  <c r="F66"/>
  <c r="F38"/>
  <c r="F59"/>
  <c r="F58"/>
  <c r="F52"/>
  <c r="F45"/>
  <c r="F31"/>
  <c r="F24"/>
  <c r="F23"/>
  <c r="F17"/>
  <c r="F10"/>
  <c r="F3"/>
  <c r="F73"/>
  <c r="F79"/>
  <c r="E66"/>
  <c r="D66"/>
  <c r="F62"/>
  <c r="G59"/>
  <c r="G58"/>
  <c r="E59"/>
  <c r="E38"/>
  <c r="E37"/>
  <c r="E52"/>
  <c r="E51"/>
  <c r="E45"/>
  <c r="E31"/>
  <c r="E24"/>
  <c r="E23"/>
  <c r="E17"/>
  <c r="E10"/>
  <c r="E3"/>
  <c r="E73"/>
  <c r="E79"/>
  <c r="D59"/>
  <c r="G52"/>
  <c r="G51"/>
  <c r="F55"/>
  <c r="F51"/>
  <c r="D52"/>
  <c r="D51"/>
  <c r="F48"/>
  <c r="E44"/>
  <c r="G45"/>
  <c r="G44"/>
  <c r="F44"/>
  <c r="D45"/>
  <c r="F41"/>
  <c r="G38"/>
  <c r="G37"/>
  <c r="F37"/>
  <c r="D38"/>
  <c r="D37"/>
  <c r="F34"/>
  <c r="G31"/>
  <c r="G24"/>
  <c r="G23"/>
  <c r="G17"/>
  <c r="G16"/>
  <c r="G10"/>
  <c r="G9"/>
  <c r="G3"/>
  <c r="G73"/>
  <c r="G79"/>
  <c r="F30"/>
  <c r="D31"/>
  <c r="D30"/>
  <c r="F27"/>
  <c r="D24"/>
  <c r="D23"/>
  <c r="F20"/>
  <c r="F16"/>
  <c r="B17"/>
  <c r="B16"/>
  <c r="E16"/>
  <c r="D17"/>
  <c r="D16"/>
  <c r="F13"/>
  <c r="F9"/>
  <c r="E9"/>
  <c r="D10"/>
  <c r="D3"/>
  <c r="D2"/>
  <c r="F6"/>
  <c r="F2"/>
  <c r="G2"/>
  <c r="G78"/>
  <c r="F78"/>
  <c r="E78"/>
  <c r="D78"/>
  <c r="C78"/>
  <c r="B78"/>
  <c r="G77"/>
  <c r="F77"/>
  <c r="E77"/>
  <c r="D77"/>
  <c r="C77"/>
  <c r="B77"/>
  <c r="G75"/>
  <c r="F75"/>
  <c r="E75"/>
  <c r="D75"/>
  <c r="C75"/>
  <c r="B75"/>
  <c r="G74"/>
  <c r="F74"/>
  <c r="E74"/>
  <c r="D74"/>
  <c r="C74"/>
  <c r="B74"/>
  <c r="D65"/>
  <c r="E65"/>
  <c r="E116"/>
  <c r="F65"/>
  <c r="F76"/>
  <c r="D91"/>
  <c r="C112"/>
  <c r="D137" i="5"/>
  <c r="E137"/>
  <c r="F137"/>
  <c r="G137"/>
  <c r="C214"/>
  <c r="C215"/>
  <c r="C166"/>
  <c r="C167"/>
  <c r="C248"/>
  <c r="C250"/>
  <c r="C263"/>
  <c r="F4" i="6"/>
  <c r="F248" i="5"/>
  <c r="F250"/>
  <c r="F233"/>
  <c r="G233"/>
  <c r="B260"/>
  <c r="B261"/>
  <c r="C94"/>
  <c r="C95"/>
  <c r="B250"/>
  <c r="B263"/>
  <c r="E248"/>
  <c r="E250"/>
  <c r="E263"/>
  <c r="E90"/>
  <c r="F90"/>
  <c r="D214"/>
  <c r="D215"/>
  <c r="E113"/>
  <c r="F113"/>
  <c r="G113"/>
  <c r="E162"/>
  <c r="D46"/>
  <c r="D47"/>
  <c r="C118"/>
  <c r="C119"/>
  <c r="D17"/>
  <c r="E42"/>
  <c r="E46"/>
  <c r="E47"/>
  <c r="C46"/>
  <c r="C47"/>
  <c r="G18"/>
  <c r="E17"/>
  <c r="D22"/>
  <c r="D23"/>
  <c r="F17"/>
  <c r="E22"/>
  <c r="E23"/>
  <c r="G90"/>
  <c r="G17"/>
  <c r="F22"/>
  <c r="F23"/>
  <c r="L16" i="8"/>
  <c r="D55" i="7"/>
  <c r="K72" i="8"/>
  <c r="B24" i="1"/>
  <c r="J16"/>
  <c r="L51" i="8"/>
  <c r="M51"/>
  <c r="C21" i="1"/>
  <c r="C6" i="6" s="1"/>
  <c r="L30" i="8"/>
  <c r="B34" i="1"/>
  <c r="B8" i="6"/>
  <c r="L9" i="8"/>
  <c r="L44"/>
  <c r="C15" i="1"/>
  <c r="C13"/>
  <c r="F115" i="8"/>
  <c r="D2" i="6"/>
  <c r="F52" i="1"/>
  <c r="F2" i="6"/>
  <c r="F5" s="1"/>
  <c r="F54" i="1"/>
  <c r="F20"/>
  <c r="G52"/>
  <c r="G72" i="8"/>
  <c r="E115"/>
  <c r="B109"/>
  <c r="B116"/>
  <c r="D234" i="5"/>
  <c r="C238"/>
  <c r="C239"/>
  <c r="C256"/>
  <c r="C70"/>
  <c r="C71"/>
  <c r="F210"/>
  <c r="E214"/>
  <c r="E215"/>
  <c r="H25" i="1"/>
  <c r="H90"/>
  <c r="H23"/>
  <c r="H21"/>
  <c r="G22" i="5"/>
  <c r="G23"/>
  <c r="E3" i="6"/>
  <c r="E5" s="1"/>
  <c r="F162" i="5"/>
  <c r="E166"/>
  <c r="E167"/>
  <c r="G186"/>
  <c r="E114"/>
  <c r="D118"/>
  <c r="D119"/>
  <c r="E54" i="1"/>
  <c r="E20"/>
  <c r="E52"/>
  <c r="G20"/>
  <c r="G2" i="6"/>
  <c r="M2" i="8"/>
  <c r="G248" i="5"/>
  <c r="G250"/>
  <c r="G263"/>
  <c r="H168" i="7"/>
  <c r="H55"/>
  <c r="J72" i="8"/>
  <c r="L72" s="1"/>
  <c r="G94" i="5"/>
  <c r="G95"/>
  <c r="B73" i="8"/>
  <c r="F53" i="1"/>
  <c r="G117" i="8"/>
  <c r="B76"/>
  <c r="B80"/>
  <c r="H72"/>
  <c r="H76"/>
  <c r="E94" i="5"/>
  <c r="E95"/>
  <c r="F42"/>
  <c r="D66"/>
  <c r="F94"/>
  <c r="F95"/>
  <c r="D73" i="8"/>
  <c r="D44"/>
  <c r="D72"/>
  <c r="E2"/>
  <c r="E30"/>
  <c r="E58"/>
  <c r="E72"/>
  <c r="D76"/>
  <c r="B115"/>
  <c r="C116"/>
  <c r="L65"/>
  <c r="D34" i="7"/>
  <c r="D48"/>
  <c r="D166"/>
  <c r="H73" i="8"/>
  <c r="H79"/>
  <c r="C76"/>
  <c r="C58"/>
  <c r="M58"/>
  <c r="H54" i="1"/>
  <c r="H52"/>
  <c r="H20"/>
  <c r="H109" i="8"/>
  <c r="H117"/>
  <c r="D185" i="5"/>
  <c r="C190"/>
  <c r="C191"/>
  <c r="C255"/>
  <c r="D255"/>
  <c r="E255"/>
  <c r="F255"/>
  <c r="G255"/>
  <c r="C9" i="6"/>
  <c r="H165" i="7"/>
  <c r="H34"/>
  <c r="H48"/>
  <c r="H166"/>
  <c r="G90" i="1"/>
  <c r="G23"/>
  <c r="G21"/>
  <c r="G6" i="6"/>
  <c r="H115" i="8"/>
  <c r="G3" i="6"/>
  <c r="B106" i="8"/>
  <c r="F263" i="5"/>
  <c r="G53" i="1"/>
  <c r="F72" i="8"/>
  <c r="C103"/>
  <c r="C115"/>
  <c r="D103"/>
  <c r="D115"/>
  <c r="E117"/>
  <c r="G103"/>
  <c r="G112"/>
  <c r="G8" i="6"/>
  <c r="D166" i="5"/>
  <c r="D167"/>
  <c r="D94"/>
  <c r="D95"/>
  <c r="M44" i="8"/>
  <c r="C3" i="1"/>
  <c r="C2" s="1"/>
  <c r="H53"/>
  <c r="C73" i="8"/>
  <c r="I17" i="1"/>
  <c r="D138" i="5"/>
  <c r="E66"/>
  <c r="D70"/>
  <c r="D71"/>
  <c r="D256"/>
  <c r="D260"/>
  <c r="D261"/>
  <c r="E185"/>
  <c r="D190"/>
  <c r="D191"/>
  <c r="E234"/>
  <c r="D238"/>
  <c r="D239"/>
  <c r="D142"/>
  <c r="D143"/>
  <c r="E138"/>
  <c r="H33" i="1"/>
  <c r="H46"/>
  <c r="G42" i="5"/>
  <c r="F46"/>
  <c r="F47"/>
  <c r="E46" i="1"/>
  <c r="F46"/>
  <c r="G80" i="8"/>
  <c r="G115"/>
  <c r="H80"/>
  <c r="C72"/>
  <c r="M72"/>
  <c r="C260" i="5"/>
  <c r="C261"/>
  <c r="G33" i="1"/>
  <c r="G46"/>
  <c r="F114" i="5"/>
  <c r="E118"/>
  <c r="E119"/>
  <c r="G162"/>
  <c r="G166"/>
  <c r="G167"/>
  <c r="F166"/>
  <c r="F167"/>
  <c r="G210"/>
  <c r="G214"/>
  <c r="G215"/>
  <c r="F214"/>
  <c r="F215"/>
  <c r="Q72" i="8"/>
  <c r="Q73" s="1"/>
  <c r="G5" i="6"/>
  <c r="G7" s="1"/>
  <c r="G10" s="1"/>
  <c r="E142" i="5"/>
  <c r="E143"/>
  <c r="F138"/>
  <c r="H37" i="1"/>
  <c r="H50"/>
  <c r="F185" i="5"/>
  <c r="E190"/>
  <c r="E191"/>
  <c r="G46"/>
  <c r="G47"/>
  <c r="E70"/>
  <c r="E71"/>
  <c r="E256"/>
  <c r="E260"/>
  <c r="E261"/>
  <c r="F66"/>
  <c r="G37" i="1"/>
  <c r="G9" i="6"/>
  <c r="F234" i="5"/>
  <c r="E238"/>
  <c r="E239"/>
  <c r="G47" i="1"/>
  <c r="G114" i="5"/>
  <c r="G118"/>
  <c r="G119"/>
  <c r="F118"/>
  <c r="F119"/>
  <c r="F238"/>
  <c r="F239"/>
  <c r="G234"/>
  <c r="G238"/>
  <c r="G239"/>
  <c r="F70"/>
  <c r="F71"/>
  <c r="G66"/>
  <c r="F256"/>
  <c r="F260"/>
  <c r="F261"/>
  <c r="G185"/>
  <c r="G190"/>
  <c r="G191"/>
  <c r="F190"/>
  <c r="F191"/>
  <c r="G138"/>
  <c r="G142"/>
  <c r="G143"/>
  <c r="F142"/>
  <c r="F143"/>
  <c r="G50" i="1"/>
  <c r="G70" i="5"/>
  <c r="G71"/>
  <c r="G256"/>
  <c r="G260"/>
  <c r="G261"/>
  <c r="F90" i="1"/>
  <c r="F23"/>
  <c r="F21"/>
  <c r="D90"/>
  <c r="D23"/>
  <c r="D80" i="8"/>
  <c r="E90" i="1"/>
  <c r="E23"/>
  <c r="D21"/>
  <c r="D6" i="6"/>
  <c r="F80" i="8"/>
  <c r="P72"/>
  <c r="P73" s="1"/>
  <c r="F6" i="6"/>
  <c r="F33" i="1"/>
  <c r="E21"/>
  <c r="E80" i="8"/>
  <c r="O72"/>
  <c r="O73" s="1"/>
  <c r="F37" i="1"/>
  <c r="F9" i="6"/>
  <c r="E6"/>
  <c r="E33" i="1"/>
  <c r="F50"/>
  <c r="E50"/>
  <c r="E37"/>
  <c r="E9" i="6"/>
  <c r="D3"/>
  <c r="D5" s="1"/>
  <c r="N72" i="8"/>
  <c r="N73"/>
  <c r="E53" i="1"/>
  <c r="D20"/>
  <c r="D79" i="8"/>
  <c r="D54" i="1"/>
  <c r="D46"/>
  <c r="D33"/>
  <c r="D37"/>
  <c r="D50"/>
  <c r="D9" i="6"/>
  <c r="C3"/>
  <c r="C79" i="8"/>
  <c r="D53" i="1"/>
  <c r="I4"/>
  <c r="C12" i="6"/>
  <c r="D12" s="1"/>
  <c r="E12" s="1"/>
  <c r="F12" s="1"/>
  <c r="G12" s="1"/>
  <c r="E17" l="1"/>
  <c r="E7"/>
  <c r="E10" s="1"/>
  <c r="B3"/>
  <c r="C53" i="1"/>
  <c r="B79" i="8"/>
  <c r="B54" i="1"/>
  <c r="B2" i="6"/>
  <c r="B5" s="1"/>
  <c r="B20" i="1"/>
  <c r="B16" i="6"/>
  <c r="D17"/>
  <c r="D7"/>
  <c r="D10" s="1"/>
  <c r="D52" i="1"/>
  <c r="C2" i="6"/>
  <c r="C5" s="1"/>
  <c r="C52" i="1"/>
  <c r="C20"/>
  <c r="C54"/>
  <c r="F17" i="6"/>
  <c r="F7"/>
  <c r="F10" s="1"/>
  <c r="C41" i="1"/>
  <c r="C8" i="6"/>
  <c r="G17"/>
  <c r="G18" l="1"/>
  <c r="D41" i="1"/>
  <c r="C13" i="6"/>
  <c r="C15" s="1"/>
  <c r="C16" s="1"/>
  <c r="C44" i="1"/>
  <c r="C45" s="1"/>
  <c r="C33"/>
  <c r="C50" s="1"/>
  <c r="C46"/>
  <c r="B7" i="6"/>
  <c r="B10" s="1"/>
  <c r="B17"/>
  <c r="E18"/>
  <c r="F18"/>
  <c r="C7"/>
  <c r="C10" s="1"/>
  <c r="C17"/>
  <c r="D18"/>
  <c r="B46" i="1"/>
  <c r="B48" s="1"/>
  <c r="B33"/>
  <c r="B50" s="1"/>
  <c r="C47" l="1"/>
  <c r="C48"/>
  <c r="D13" i="6"/>
  <c r="D15" s="1"/>
  <c r="E41" i="1"/>
  <c r="D44"/>
  <c r="C19" i="6"/>
  <c r="C18"/>
  <c r="B19"/>
  <c r="B18"/>
  <c r="D48" i="1" l="1"/>
  <c r="D45"/>
  <c r="D16" i="6"/>
  <c r="D19"/>
  <c r="E13"/>
  <c r="E15" s="1"/>
  <c r="E44" i="1"/>
  <c r="F41"/>
  <c r="F13" i="6" l="1"/>
  <c r="F15" s="1"/>
  <c r="G41" i="1"/>
  <c r="F44"/>
  <c r="E16" i="6"/>
  <c r="E19"/>
  <c r="E48" i="1"/>
  <c r="E45"/>
  <c r="F48" l="1"/>
  <c r="F45"/>
  <c r="F16" i="6"/>
  <c r="F19"/>
  <c r="H41" i="1"/>
  <c r="H44" s="1"/>
  <c r="G13" i="6"/>
  <c r="G15" s="1"/>
  <c r="G44" i="1"/>
  <c r="G48" l="1"/>
  <c r="G45"/>
  <c r="H45"/>
  <c r="H48"/>
  <c r="G16" i="6"/>
  <c r="G19"/>
</calcChain>
</file>

<file path=xl/comments1.xml><?xml version="1.0" encoding="utf-8"?>
<comments xmlns="http://schemas.openxmlformats.org/spreadsheetml/2006/main">
  <authors>
    <author>kerstis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siin ka reservfond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G48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kontrolliks</t>
        </r>
      </text>
    </comment>
  </commentList>
</comments>
</file>

<file path=xl/comments2.xml><?xml version="1.0" encoding="utf-8"?>
<comments xmlns="http://schemas.openxmlformats.org/spreadsheetml/2006/main">
  <authors>
    <author>kerstis</author>
  </authors>
  <commentList>
    <comment ref="J1" authorId="0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186"/>
          </rPr>
          <t>kerstis:</t>
        </r>
        <r>
          <rPr>
            <sz val="9"/>
            <color indexed="81"/>
            <rFont val="Tahoma"/>
            <family val="2"/>
            <charset val="186"/>
          </rPr>
          <t xml:space="preserve">
summad peavad võrduma</t>
        </r>
      </text>
    </comment>
  </commentList>
</comments>
</file>

<file path=xl/sharedStrings.xml><?xml version="1.0" encoding="utf-8"?>
<sst xmlns="http://schemas.openxmlformats.org/spreadsheetml/2006/main" count="932" uniqueCount="487">
  <si>
    <t>Põhitegevuse tulud kokku</t>
  </si>
  <si>
    <t>Põhitegevuse kulud kokku</t>
  </si>
  <si>
    <t>Investeerimistegevus kokku</t>
  </si>
  <si>
    <t>Eelarve tulem</t>
  </si>
  <si>
    <t>Finantseerimistegevus</t>
  </si>
  <si>
    <t>Omavalitsuse nimi</t>
  </si>
  <si>
    <t>KÕIK KOKKU</t>
  </si>
  <si>
    <t>Likviidsete varade suunamata jääk aasta lõpuks</t>
  </si>
  <si>
    <t>E/a kontroll (tasakaal)</t>
  </si>
  <si>
    <t>Põhitegevustulem</t>
  </si>
  <si>
    <t xml:space="preserve">          sh personalikulud</t>
  </si>
  <si>
    <t>KOV eelarve n aasta</t>
  </si>
  <si>
    <t>KOV eelarve n+1 aasta</t>
  </si>
  <si>
    <t>KOV eelarve n+2 aasta</t>
  </si>
  <si>
    <t>KOV eelarve n+3 aasta</t>
  </si>
  <si>
    <t>KOV eelarve n+4 aasta</t>
  </si>
  <si>
    <t>Täitmine n-1 aasta</t>
  </si>
  <si>
    <t xml:space="preserve">          sh majandamiskulud</t>
  </si>
  <si>
    <t xml:space="preserve">          sh muud kulud</t>
  </si>
  <si>
    <t>Võlakohustused kokku aasta lõpu seisuga</t>
  </si>
  <si>
    <t>Sõltuv üksus 1 (nimi)</t>
  </si>
  <si>
    <t>Sõltuv üksus 2 (nimi)</t>
  </si>
  <si>
    <t>Sõltuv üksus 3 (nimi)</t>
  </si>
  <si>
    <t>Sõltuv üksus 4 (nimi)</t>
  </si>
  <si>
    <t>Sõltuv üksus 5 (nimi)</t>
  </si>
  <si>
    <t>Sõltuv üksus 6 (nimi)</t>
  </si>
  <si>
    <t>Sõltuv üksus 7 (nimi)</t>
  </si>
  <si>
    <t>Sõltuv üksus 8 (nimi)</t>
  </si>
  <si>
    <t>Sõltuv üksus 9 (nimi)</t>
  </si>
  <si>
    <t>Sõltuv üksus 10 (nimi)</t>
  </si>
  <si>
    <t>Arvestusüksus (nimi)</t>
  </si>
  <si>
    <t xml:space="preserve">     Maksutulud</t>
  </si>
  <si>
    <t xml:space="preserve">    Tulud kaupade ja teenuste müügist</t>
  </si>
  <si>
    <t xml:space="preserve">     Muud tegevustulud</t>
  </si>
  <si>
    <t xml:space="preserve">     Muud tegevuskulud</t>
  </si>
  <si>
    <t xml:space="preserve">         sh projektide omaosalus</t>
  </si>
  <si>
    <t xml:space="preserve">    Põhivara müük (+)</t>
  </si>
  <si>
    <t xml:space="preserve">    Põhivara soetus (-)</t>
  </si>
  <si>
    <t xml:space="preserve">   Põhivara soetuseks saadav sihtfinantseerimine (+)</t>
  </si>
  <si>
    <t xml:space="preserve">   Põhivara soetuseks antav sihtfinantseerimine (-)</t>
  </si>
  <si>
    <t xml:space="preserve">   Osaluste ning muude aktsiate ja osade müük (+)</t>
  </si>
  <si>
    <t xml:space="preserve">   Osaluste ning muude aktsiate ja osade soetus (-)</t>
  </si>
  <si>
    <t xml:space="preserve">   Tagasilaekuvad laenud (+)</t>
  </si>
  <si>
    <t xml:space="preserve">   Antavad laenud (-)</t>
  </si>
  <si>
    <t xml:space="preserve">   Kohustuste võtmine (+)</t>
  </si>
  <si>
    <t xml:space="preserve">   Kohustuste tasumine (-)</t>
  </si>
  <si>
    <t xml:space="preserve">          sh tulumaks</t>
  </si>
  <si>
    <t xml:space="preserve">          sh maamaks</t>
  </si>
  <si>
    <t xml:space="preserve">          sh muud maksutulud</t>
  </si>
  <si>
    <t>Likviidsete varade muutus (+ suurenemine, - vähenemine)</t>
  </si>
  <si>
    <t>Nõuete ja kohustuste saldode muutus (tekkepõhise e/a korral) (+/-)</t>
  </si>
  <si>
    <t>Netovõlakoormus (eurodes)</t>
  </si>
  <si>
    <t>Netovõlakoormus (%)</t>
  </si>
  <si>
    <t>Netovõlakoormuse ülemmäär (eurodes)</t>
  </si>
  <si>
    <t>Netovõlakoormuse ülemmäär (%)</t>
  </si>
  <si>
    <t>Vaba netovõlakoormus (eurodes)</t>
  </si>
  <si>
    <t xml:space="preserve">    sh võlakohustused (arvestusüksuse sisene)</t>
  </si>
  <si>
    <t>Lisaeelarve(te) vastuvõtmise kuupäev(ad)</t>
  </si>
  <si>
    <t>Eelarve vastuvõtmise kuupäev</t>
  </si>
  <si>
    <t>Võlakohustused</t>
  </si>
  <si>
    <t>Perioodi lõpu seisuga</t>
  </si>
  <si>
    <t xml:space="preserve">MUUD NÄITAJAD </t>
  </si>
  <si>
    <t>Ülalnimetamata sotsiaalse kaitse kulud kokku</t>
  </si>
  <si>
    <t>Muu sotsiaalne kaitse, sh. sotsiaalse kaitse haldus</t>
  </si>
  <si>
    <t>Muu sotsiaalsete riskirühmade kaitse</t>
  </si>
  <si>
    <t>Riiklik toimetulekutoetus</t>
  </si>
  <si>
    <t>Riskirühmade sotsiaalhoolekande asutused</t>
  </si>
  <si>
    <t>Eluasemeteenused sotsiaalsetele riskirühmadele</t>
  </si>
  <si>
    <t>Töötute sotsiaalne kaitse</t>
  </si>
  <si>
    <t>Muu perekondade ja laste sotsiaalne kaitse</t>
  </si>
  <si>
    <t>Laste ja noorte sotsiaalhoolekande asutused</t>
  </si>
  <si>
    <t>Toitjakaotanute sotsiaalne kaitse</t>
  </si>
  <si>
    <t>Muu eakate sotsiaalne kaitse</t>
  </si>
  <si>
    <t>Eakate sotsiaalhoolekande asutused</t>
  </si>
  <si>
    <t>Muu puuetega inimeste sotsiaalne kaitse</t>
  </si>
  <si>
    <t>Puuetega inimeste sotsiaalhoolekande asutused</t>
  </si>
  <si>
    <t>Haigete sotsiaalne kaitse</t>
  </si>
  <si>
    <t>Sotsiaalne kaitse</t>
  </si>
  <si>
    <t>Ülalnimetamata hariduse kulud kokku</t>
  </si>
  <si>
    <t>Muu haridus, sh. hariduse haldus</t>
  </si>
  <si>
    <t>Kolmanda taseme haridus - kõrgkoolid</t>
  </si>
  <si>
    <t>Kutseõppeasutused</t>
  </si>
  <si>
    <t>Haridus</t>
  </si>
  <si>
    <t>Ülalnimetamata vaba aja, kultuuri ja religiooni kulud kokku</t>
  </si>
  <si>
    <t>Muu vaba aeg, kultuur, religioon, sh. haldus</t>
  </si>
  <si>
    <t>Religiooni- ja muud ühiskonnateenused</t>
  </si>
  <si>
    <t>Ringhäälingu- ja kirjastamisteenused</t>
  </si>
  <si>
    <t>Laululavad</t>
  </si>
  <si>
    <t>Botaanikaaed</t>
  </si>
  <si>
    <t>Loomaaed</t>
  </si>
  <si>
    <t>Seltsitegevus</t>
  </si>
  <si>
    <t>Kultuuriüritused</t>
  </si>
  <si>
    <t>Muinsuskaitse</t>
  </si>
  <si>
    <t>Kontsertorganisatsioonid</t>
  </si>
  <si>
    <t>Kinod</t>
  </si>
  <si>
    <t>Teatrid</t>
  </si>
  <si>
    <t>Muuseumid</t>
  </si>
  <si>
    <t>Rahva- ja kultuurimajad</t>
  </si>
  <si>
    <t>Raamatukogud</t>
  </si>
  <si>
    <t>Vaba aja üritused</t>
  </si>
  <si>
    <t>Täiskasvanute huvialaasutused</t>
  </si>
  <si>
    <t>Noorsootöö ja noortekeskused</t>
  </si>
  <si>
    <t>Laste huvialamajad ja keskused</t>
  </si>
  <si>
    <t>Laste muusika- ja kunstikoolid</t>
  </si>
  <si>
    <t>Vabaaeg, kultuur ja religioon</t>
  </si>
  <si>
    <t>Ülalnimetamata tervishoiukulud kokku</t>
  </si>
  <si>
    <t>Muu tervishoid, sh. tervishoiu haldamine</t>
  </si>
  <si>
    <t>Avalikud tervishoiuteenused</t>
  </si>
  <si>
    <t>Haiglateenused</t>
  </si>
  <si>
    <t>Ambulatoorsed teenused (kiirabi)</t>
  </si>
  <si>
    <t>Farmaatsiatooted - apteegid</t>
  </si>
  <si>
    <t>Tervishoid</t>
  </si>
  <si>
    <t>Ülalnimetamata elamu-ja kommunaalmajanduse kulud kokku</t>
  </si>
  <si>
    <t>Muu elamu- ja kommunaalmajanduse tegevus</t>
  </si>
  <si>
    <t>Tänavavalgustus</t>
  </si>
  <si>
    <t>Veevarustus</t>
  </si>
  <si>
    <t>Kommunaalmajanduse arendamine</t>
  </si>
  <si>
    <t>Elamumajanduse arendamine</t>
  </si>
  <si>
    <t>Elamu- ja kommunaalmajandus</t>
  </si>
  <si>
    <t>Ülalnimetamata keskkonnakaitse kulud kokku</t>
  </si>
  <si>
    <t>Bioloogilise mitmekesisuse ja maastiku kaitse, haljastus</t>
  </si>
  <si>
    <t>Saaste vähendamine</t>
  </si>
  <si>
    <t>Heitveekäitlus</t>
  </si>
  <si>
    <t>Jäätmekäitlus (prügivedu)</t>
  </si>
  <si>
    <t>Keskkonnakaitse</t>
  </si>
  <si>
    <t>Ülalnimetamata majanduse kulud kokku</t>
  </si>
  <si>
    <t>Muu majandus (sh.majanduse haldamine)</t>
  </si>
  <si>
    <t>Üldmajanduslikud arendusprojektid- territoriaalne planeerimine</t>
  </si>
  <si>
    <t>Turism</t>
  </si>
  <si>
    <t>Kaubandus ja laondus</t>
  </si>
  <si>
    <t>Side</t>
  </si>
  <si>
    <t>Õhutransport</t>
  </si>
  <si>
    <t>Veetransport</t>
  </si>
  <si>
    <t>Maanteetransport (vallateede- ja tänavate korrashoid)</t>
  </si>
  <si>
    <t>Muu energia- ja soojamajandus</t>
  </si>
  <si>
    <t>Elektrienergia</t>
  </si>
  <si>
    <t>Kalandus ja jahindus</t>
  </si>
  <si>
    <t>Metsamajandus</t>
  </si>
  <si>
    <t>Ettevõtluse arengu toetamine, stardiabi</t>
  </si>
  <si>
    <t>Majandus</t>
  </si>
  <si>
    <t>Ülalnimetamata avalik kord ja julgeolek kokku</t>
  </si>
  <si>
    <t>Päästeteenused</t>
  </si>
  <si>
    <t>Politsei</t>
  </si>
  <si>
    <t>Avalik kord ja julgeolek</t>
  </si>
  <si>
    <t>Riigikaitse</t>
  </si>
  <si>
    <t>Ülalnimetamata üldised valitsussektori kulud kokku</t>
  </si>
  <si>
    <t>Valitsussektori võla teenindamine</t>
  </si>
  <si>
    <t xml:space="preserve">Muud üldised valitsussektori teenused  </t>
  </si>
  <si>
    <t>Reservfond</t>
  </si>
  <si>
    <t>Valla- ja linnavalitsus</t>
  </si>
  <si>
    <t>Valla- ja linnavolikogu</t>
  </si>
  <si>
    <t>Üldised valitsussektori teenused</t>
  </si>
  <si>
    <t>NÕUETE JA KOHUSTUSTE SALDODE MUUTUS (tekkepõhise e/a korral) (+/-)</t>
  </si>
  <si>
    <t>LIKVIIDSETE VARADE MUUTUS (+ suurenemine, - vähenemine)</t>
  </si>
  <si>
    <t>Kohustuste tasumine (-)</t>
  </si>
  <si>
    <t>Kohustuste võtmine (+)</t>
  </si>
  <si>
    <t>FINANTSEERIMISTEGEVUS</t>
  </si>
  <si>
    <t>EELARVE TULEM (ÜLEJÄÄK (+) / PUUDUJÄÄK (-))</t>
  </si>
  <si>
    <t>Antavad laenud (-)</t>
  </si>
  <si>
    <t>Muude aktsiate ja osade soetus (-)</t>
  </si>
  <si>
    <t>Osaluste soetus (-)</t>
  </si>
  <si>
    <t>Põhivara soetuseks antav sihtfinantseerimine(-)</t>
  </si>
  <si>
    <t>Finantstkulud (-)</t>
  </si>
  <si>
    <t>Põhivara soetus (-)</t>
  </si>
  <si>
    <t>Tagasilaekuvad laenud (+)</t>
  </si>
  <si>
    <t>Muude aktsiate ja osade müük (+)</t>
  </si>
  <si>
    <t>Osaluste müük (+)</t>
  </si>
  <si>
    <t xml:space="preserve">Põhivara soetuseks saadav sihtfinantseerimine(+) </t>
  </si>
  <si>
    <t>Finantstulud (+)</t>
  </si>
  <si>
    <t>Põhivara müük (+)</t>
  </si>
  <si>
    <t>INVESTEERIMISTEGEVUS KOKKU</t>
  </si>
  <si>
    <t>PÕHITEGEVUSE TULEM</t>
  </si>
  <si>
    <t>Muud kulud</t>
  </si>
  <si>
    <t>Majandamiskulud</t>
  </si>
  <si>
    <t>Personalikulud</t>
  </si>
  <si>
    <t>Muud tegevuskulud</t>
  </si>
  <si>
    <t>Subsiidiumid ettevõtlusega tegelevatele isikutele</t>
  </si>
  <si>
    <t>PÕHITEGEVUSE KULUD KOKKU</t>
  </si>
  <si>
    <t xml:space="preserve">Muud tegevustulud </t>
  </si>
  <si>
    <t>Tulud kaupade ja teenuste müügist</t>
  </si>
  <si>
    <t>Parkimistasu</t>
  </si>
  <si>
    <t>Teede ja tänavate sulgemise maks</t>
  </si>
  <si>
    <t>Reklaamimaks</t>
  </si>
  <si>
    <t>Loomapidamismaks</t>
  </si>
  <si>
    <t>Maamaks</t>
  </si>
  <si>
    <t>Füüsilise isiku tulumaks</t>
  </si>
  <si>
    <t>Maksutulud</t>
  </si>
  <si>
    <t>PÕHITEGEVUSE TULUD KOKKU</t>
  </si>
  <si>
    <t>Kirje nimetus</t>
  </si>
  <si>
    <t>KOKKU</t>
  </si>
  <si>
    <t xml:space="preserve">  Põhitegevuse kulud</t>
  </si>
  <si>
    <t xml:space="preserve">  Investeerimistegevuse kulud</t>
  </si>
  <si>
    <t xml:space="preserve">   Finantstulud (+)</t>
  </si>
  <si>
    <t xml:space="preserve">   Finantskulud (-)</t>
  </si>
  <si>
    <t>Tasakaalu kontroll</t>
  </si>
  <si>
    <t xml:space="preserve">     sh saadud toetuste arvelt</t>
  </si>
  <si>
    <t xml:space="preserve">     sh muude vahendite arvelt</t>
  </si>
  <si>
    <t>PÕHITEGEVUSE KULUDE JA INVESTEERIMISTEGEVUSE VÄLJAMINEKUTE JAOTUS TEGEVUSALADE JÄRGI</t>
  </si>
  <si>
    <t>Muude vahendite arvelt tehtud väljaminekud</t>
  </si>
  <si>
    <t>JÄRGMIST TABELIT EI TÄIDETA</t>
  </si>
  <si>
    <t>Põhitegevuse kulude kontroll</t>
  </si>
  <si>
    <t>Investeerimistegevuse kulude kontroll</t>
  </si>
  <si>
    <t>* Real "saadud toetuste arvelt" ei kajastata kulusid, mis on tehtud tasandusfond lg 1 ning toetusfondis lg 2 sisalduva väikesaarte toetuse vahendite arvelt. Nimetatud tulude arvelt tehtud kulud kajastatakse real "muude vahendite arvelt".</t>
  </si>
  <si>
    <t>01 Üldised valitsussektori teenused</t>
  </si>
  <si>
    <t>02 Riigikaitse</t>
  </si>
  <si>
    <t>03 Avalik kord ja julgeolek</t>
  </si>
  <si>
    <t>04 Majandus</t>
  </si>
  <si>
    <t>05 Keskkonnakaitse</t>
  </si>
  <si>
    <t>06 Elamu- ja kommunaalmajandus</t>
  </si>
  <si>
    <t>07 Tervishoid</t>
  </si>
  <si>
    <t>08 Vabaaeg, kultuur ja religioon</t>
  </si>
  <si>
    <t>09 Haridus</t>
  </si>
  <si>
    <t>10 Sotsiaalne kaitse</t>
  </si>
  <si>
    <t>Põhitegevuse tulude muutus</t>
  </si>
  <si>
    <t>Põhitegevuse kulude muutus</t>
  </si>
  <si>
    <t>Omafinantseerimise võimekuse näitaja</t>
  </si>
  <si>
    <t>-</t>
  </si>
  <si>
    <t xml:space="preserve">    Saadavad toetused tegevuskuludeks</t>
  </si>
  <si>
    <t xml:space="preserve">         sh muud saadud toetused tegevuskuludeks</t>
  </si>
  <si>
    <t xml:space="preserve">     Antavad toetused tegevuskuludeks</t>
  </si>
  <si>
    <t>Põhitegevuse tulem</t>
  </si>
  <si>
    <t>sh toetuse arvelt</t>
  </si>
  <si>
    <t>Seisuga</t>
  </si>
  <si>
    <t>Saadavad toetused tegevuskuludeks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</si>
  <si>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</si>
  <si>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</si>
  <si>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</si>
  <si>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</si>
  <si>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Nõuete ja kohustuste saldode muutus (tekkepõhise e/a korral) (+ suurenemine /- vähenemine)</t>
  </si>
  <si>
    <t>EELARVEARUANDE VORM</t>
  </si>
  <si>
    <t>3500, 352</t>
  </si>
  <si>
    <t>01</t>
  </si>
  <si>
    <t>01111</t>
  </si>
  <si>
    <t>01112</t>
  </si>
  <si>
    <t>01114</t>
  </si>
  <si>
    <t>01600</t>
  </si>
  <si>
    <t>01700</t>
  </si>
  <si>
    <t>02</t>
  </si>
  <si>
    <t>03</t>
  </si>
  <si>
    <t>03100</t>
  </si>
  <si>
    <t>03200</t>
  </si>
  <si>
    <t>04</t>
  </si>
  <si>
    <t>04120</t>
  </si>
  <si>
    <t>04210</t>
  </si>
  <si>
    <t>04220</t>
  </si>
  <si>
    <t>04230</t>
  </si>
  <si>
    <t>04350</t>
  </si>
  <si>
    <t>04360</t>
  </si>
  <si>
    <t>04510</t>
  </si>
  <si>
    <t>04512</t>
  </si>
  <si>
    <t>04520</t>
  </si>
  <si>
    <t>04540</t>
  </si>
  <si>
    <t>04600</t>
  </si>
  <si>
    <t>04710</t>
  </si>
  <si>
    <t>04730</t>
  </si>
  <si>
    <t>04740</t>
  </si>
  <si>
    <t>04900</t>
  </si>
  <si>
    <t>05</t>
  </si>
  <si>
    <t>05100</t>
  </si>
  <si>
    <t>05200</t>
  </si>
  <si>
    <t>05300</t>
  </si>
  <si>
    <t>05400</t>
  </si>
  <si>
    <t>06</t>
  </si>
  <si>
    <t>06100</t>
  </si>
  <si>
    <t>06200</t>
  </si>
  <si>
    <t>06300</t>
  </si>
  <si>
    <t>06400</t>
  </si>
  <si>
    <t>06605</t>
  </si>
  <si>
    <t>07</t>
  </si>
  <si>
    <t>07110</t>
  </si>
  <si>
    <t>07200</t>
  </si>
  <si>
    <t>07300</t>
  </si>
  <si>
    <t>07400</t>
  </si>
  <si>
    <t>07600</t>
  </si>
  <si>
    <t>08</t>
  </si>
  <si>
    <t>08102</t>
  </si>
  <si>
    <t>08103</t>
  </si>
  <si>
    <t>08105</t>
  </si>
  <si>
    <t>08106</t>
  </si>
  <si>
    <t>08107</t>
  </si>
  <si>
    <t>08108</t>
  </si>
  <si>
    <t>08109</t>
  </si>
  <si>
    <t>08201</t>
  </si>
  <si>
    <t>08202</t>
  </si>
  <si>
    <t>08203</t>
  </si>
  <si>
    <t>08207</t>
  </si>
  <si>
    <t>08208</t>
  </si>
  <si>
    <t>08209</t>
  </si>
  <si>
    <t>08210</t>
  </si>
  <si>
    <t>08211</t>
  </si>
  <si>
    <t>08212</t>
  </si>
  <si>
    <t>08300</t>
  </si>
  <si>
    <t>08400</t>
  </si>
  <si>
    <t>08600</t>
  </si>
  <si>
    <t>09</t>
  </si>
  <si>
    <t>09110</t>
  </si>
  <si>
    <t>09400</t>
  </si>
  <si>
    <t>09500</t>
  </si>
  <si>
    <t>09600</t>
  </si>
  <si>
    <t>09601</t>
  </si>
  <si>
    <t>09800</t>
  </si>
  <si>
    <t>10</t>
  </si>
  <si>
    <t>10110</t>
  </si>
  <si>
    <t>10120</t>
  </si>
  <si>
    <t>10121</t>
  </si>
  <si>
    <t>10200</t>
  </si>
  <si>
    <t>10201</t>
  </si>
  <si>
    <t>10300</t>
  </si>
  <si>
    <t>10400</t>
  </si>
  <si>
    <t>10402</t>
  </si>
  <si>
    <t>10500</t>
  </si>
  <si>
    <t>10600</t>
  </si>
  <si>
    <t>10700</t>
  </si>
  <si>
    <t>10701</t>
  </si>
  <si>
    <t>10702</t>
  </si>
  <si>
    <t>10900</t>
  </si>
  <si>
    <t>Muud saadud toetused tegevuskuludeks</t>
  </si>
  <si>
    <t>Selgitused</t>
  </si>
  <si>
    <t>tulenevalt RPSst käsitletakse valitseva ja olulise mõju all olevate üksuste osasid ja aktsiaid osalustena ning alla 20%-list hääleõigust andvaid osasid ja aktsiaid muude aktsiate ja osadena</t>
  </si>
  <si>
    <r>
      <t xml:space="preserve">kajastatakse valitseva ja olulise mõju all olevate tütarde osaluste müük. </t>
    </r>
    <r>
      <rPr>
        <b/>
        <sz val="10"/>
        <rFont val="Times New Roman"/>
        <family val="1"/>
        <charset val="186"/>
      </rPr>
      <t>Kontorühm 150 rahavoo koodiga 02</t>
    </r>
  </si>
  <si>
    <r>
      <t>kajastatakse valitseva ja olulise mõju all olevate tütarde osaluste soetus.</t>
    </r>
    <r>
      <rPr>
        <b/>
        <sz val="10"/>
        <rFont val="Times New Roman"/>
        <family val="1"/>
        <charset val="186"/>
      </rPr>
      <t xml:space="preserve"> Kontorühm 150 rahavoo koodiga 01</t>
    </r>
  </si>
  <si>
    <r>
      <t>Noteerimata aktsiad ja muud omakapitaliinstrumendid</t>
    </r>
    <r>
      <rPr>
        <b/>
        <sz val="10"/>
        <rFont val="Times New Roman"/>
        <family val="1"/>
        <charset val="186"/>
      </rPr>
      <t>. Kontod 101900 ja 151910 rahavoo koodiga 02</t>
    </r>
  </si>
  <si>
    <r>
      <t>Noteerimata aktsiad ja muud omakapitaliinstrumendid</t>
    </r>
    <r>
      <rPr>
        <b/>
        <sz val="10"/>
        <rFont val="Times New Roman"/>
        <family val="1"/>
        <charset val="186"/>
      </rPr>
      <t>.Kontod 101900 ja 151910 rahavoo koodiga 01</t>
    </r>
  </si>
  <si>
    <t>võetud laenude tagasimaksmine, kapitalirendi- ja faktooringukohustuste täitmine, emiteeritud võlakirjade lunastamine ning tagasimaksed teenuste kontsessioonikokkulepete alusel</t>
  </si>
  <si>
    <t>peab olema 0</t>
  </si>
  <si>
    <t>k.a. laenuvahendid</t>
  </si>
  <si>
    <t>Tunnus</t>
  </si>
  <si>
    <t>Laekumine vee erikasutusest</t>
  </si>
  <si>
    <t>Vaba jääk ehk likviidsed varad</t>
  </si>
  <si>
    <t xml:space="preserve">kaevandusõiguse tasu, vee erikasutus,saastetasud, trahvid </t>
  </si>
  <si>
    <r>
      <t>Netovõlakoormus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</si>
  <si>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</si>
  <si>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eurodes</t>
    </r>
    <r>
      <rPr>
        <b/>
        <sz val="10"/>
        <rFont val="Arial"/>
        <family val="2"/>
        <charset val="186"/>
      </rPr>
      <t>)</t>
    </r>
  </si>
  <si>
    <r>
      <t>Netovõlakoormuse ülemmäär (</t>
    </r>
    <r>
      <rPr>
        <b/>
        <u/>
        <sz val="10"/>
        <rFont val="Arial"/>
        <family val="2"/>
        <charset val="186"/>
      </rPr>
      <t>%</t>
    </r>
    <r>
      <rPr>
        <b/>
        <sz val="10"/>
        <rFont val="Arial"/>
        <family val="2"/>
        <charset val="186"/>
      </rPr>
      <t>)</t>
    </r>
  </si>
  <si>
    <t>omavahendid + laen</t>
  </si>
  <si>
    <t>sh muude vahendite arvelt (omaosalus)</t>
  </si>
  <si>
    <t>Esitada igale kvartalile järgneva kuu viimaseks kuupäevaks</t>
  </si>
  <si>
    <t xml:space="preserve">kaevandamisõiguse tasu + maa-ainese kaevandamisõiguse tasu </t>
  </si>
  <si>
    <t>Aasta algusest kokku</t>
  </si>
  <si>
    <t>3880, 3888</t>
  </si>
  <si>
    <t>Põhitegevuse tulud kokku (+)</t>
  </si>
  <si>
    <t xml:space="preserve">    sh saadud tulud kohalikult omavalitsuselt</t>
  </si>
  <si>
    <t xml:space="preserve">    sh saadud tulud muudelt arvestusüksusesse kuuluvatelt üksustelt</t>
  </si>
  <si>
    <t xml:space="preserve">st saab teiselt arvestusüksusesse kuuluvalt üksuselt </t>
  </si>
  <si>
    <t>Põhitegevuse kulud kokku (+)</t>
  </si>
  <si>
    <t xml:space="preserve">    sh tehingud kohaliku omavalitsuse üksusega</t>
  </si>
  <si>
    <t xml:space="preserve">    sh tehingud muude arvestusüksusesse kuuluvate üksustega</t>
  </si>
  <si>
    <t>Investeerimistegevus kokku (+/-)</t>
  </si>
  <si>
    <t>Finantseerimistegevus (-/+)</t>
  </si>
  <si>
    <t>saadud teiselt arvestusüksusesse kuuluvalt üksuselt või KOVlt</t>
  </si>
  <si>
    <t>Sõltuvad üksused KOKKU 
(konsolideeritud)</t>
  </si>
  <si>
    <t>Sõltuvate üksuste omavaheliste tehingute kontroll</t>
  </si>
  <si>
    <t xml:space="preserve">st annab teisele arvestusüksusesse kuuluvale üksusele </t>
  </si>
  <si>
    <t>Tuua välja suuremad ja tähtsamad projektid</t>
  </si>
  <si>
    <t>siin ka KOV-lt saadud laen</t>
  </si>
  <si>
    <t>sõltuvale üksusele investeeringuteks, sõltuv üksus näitab fin tehingutes</t>
  </si>
  <si>
    <t>Põllumajandus</t>
  </si>
  <si>
    <t>Ühistranspordi korraldus</t>
  </si>
  <si>
    <t xml:space="preserve">Sporditegevus </t>
  </si>
  <si>
    <t>Puhkepargid ja -baasid</t>
  </si>
  <si>
    <t>Kaevandamisõiguse tasu</t>
  </si>
  <si>
    <t>Saastetasud ja keskkonnale tekitatud kahju hüvitis</t>
  </si>
  <si>
    <t xml:space="preserve">Muud eelpool nimetamata muud tegevustulud </t>
  </si>
  <si>
    <t>siin ka KOV-lt saadud laenuvahendite arvelt tehtud investeering</t>
  </si>
  <si>
    <t>Kontogrupid 1032 ja 1532 rahavoo koodiga 02.</t>
  </si>
  <si>
    <t>Kontogrupid 1032 ja 1532 rahavoo koodiga 01.</t>
  </si>
  <si>
    <t>aasta jooksul ei muutu!</t>
  </si>
  <si>
    <t>Ridu juurde teha ei tohi!</t>
  </si>
  <si>
    <t>Valemeid ei tohi üle kirjutada!</t>
  </si>
  <si>
    <t>Valemeid üle kirjutada ei tohi!</t>
  </si>
  <si>
    <t>Põhitegevuse ja investeerimistegevuse kulud valdkonniti (COFOG)* (kõik "+" märgiga)</t>
  </si>
  <si>
    <t>siia ka kap rendi või teenuste kontsessioonilepete alusel põhivara soetamine</t>
  </si>
  <si>
    <t xml:space="preserve">kas 6-kordne põhitegevuse tulem või 60% põhitegevuse tuludest, kumb on suurem, kuid mitte rohkem kui 100%. Siia on lisatud rida 18 summad </t>
  </si>
  <si>
    <t xml:space="preserve">    sh muud võlakohustused, mis kajastuvad ka KOV bilansis</t>
  </si>
  <si>
    <t xml:space="preserve">         sh alates 2012 sõlmitud katkestamatud kasutusrendimaksed</t>
  </si>
  <si>
    <t xml:space="preserve">    sh alates 2012 katkestamatud kasutusrendimaksed (arvestusüksusesse mitte kuuluvatele üksustele)</t>
  </si>
  <si>
    <r>
      <t xml:space="preserve">     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</si>
  <si>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r>
      <t xml:space="preserve">    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</t>
    </r>
  </si>
  <si>
    <r>
      <t xml:space="preserve"> 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katkestamatud kasutusrendimaksed (arvestusüksusesse mitte kuuluvatele üksustele)</t>
    </r>
  </si>
  <si>
    <t>nt omavalitsus rendib sõltuvalt üksuselt rendipindu, mille lepingut ei saa enne 1 a tähtaega üles ütelda (nt lasteaed). Need tulud näidata siin real</t>
  </si>
  <si>
    <t>nt SA kohustused, mis on nii KOVi kui ka tütre bilansis</t>
  </si>
  <si>
    <r>
      <t xml:space="preserve">   sh alates </t>
    </r>
    <r>
      <rPr>
        <b/>
        <i/>
        <sz val="8"/>
        <rFont val="Arial"/>
        <family val="2"/>
        <charset val="186"/>
      </rPr>
      <t>2012</t>
    </r>
    <r>
      <rPr>
        <i/>
        <sz val="8"/>
        <rFont val="Arial"/>
        <family val="2"/>
        <charset val="186"/>
      </rPr>
      <t xml:space="preserve"> sõlmitud katkestamatud kasutusrendimaksed </t>
    </r>
  </si>
  <si>
    <t>kohustused"+", nõuded"- " märgiga</t>
  </si>
  <si>
    <t>sh toetusfondist toimetulekutoetusteks, puudega laste hooldajatoetus, sots teenuste korraldamise toetus</t>
  </si>
  <si>
    <t>sh toetusfondist õpetajate palgad, õppevahendid, koolilõuna,ühisüritused</t>
  </si>
  <si>
    <r>
      <t>siin ei kajastata</t>
    </r>
    <r>
      <rPr>
        <sz val="10"/>
        <rFont val="Arial"/>
        <charset val="186"/>
      </rPr>
      <t xml:space="preserve"> kulusid, mis on tehtud tasandusfondi lg 1 ning toetusfondis lg 2 sisalduva väikesaarte toetuse vahendite arvelt.</t>
    </r>
  </si>
  <si>
    <t>TÄITUB ALUMISEST TABELIST, REALT millele viitab valem</t>
  </si>
  <si>
    <t>kui lisate siia tabelisse ka antavad toetused investeeringuteks (art 4502), siis tuleks selleks jagada tabeli andmed käsitsi eelarvestrateegia ridade 23/24 ja 26 vahel.</t>
  </si>
  <si>
    <t>sh hariduse invest komponent juhul, kui tehakse investeeringut, aga mitte jooksvat remonti</t>
  </si>
  <si>
    <t>kui on ainult üks arvestusüksusesse kuuluv üksus, siis siin midagi olla ei saa</t>
  </si>
  <si>
    <t>trahvid ja muud eespool nimetamata tegevustulud (metsatulu - konto 382530), 3818</t>
  </si>
  <si>
    <t>lisatud valem</t>
  </si>
  <si>
    <t>siin planeerida juba a lõpu seis</t>
  </si>
  <si>
    <t>siin prognoosida a lõpu täitmine</t>
  </si>
  <si>
    <t>nt KOV ostab tütrelt mingit teenust, nt toitlustamine vms</t>
  </si>
  <si>
    <t xml:space="preserve">Kokku artiklite ja tegevusalade võrdlus </t>
  </si>
  <si>
    <t>summad peavad võrduma</t>
  </si>
  <si>
    <t xml:space="preserve">2017 eelarve  </t>
  </si>
  <si>
    <t>Alusharidus (lasteaiad)</t>
  </si>
  <si>
    <t>EI TOHI OLLA NEGATIIVNE 2 A JÄRJEST. Kõigi aastate PT summa peab olema vähemalt 0.</t>
  </si>
  <si>
    <t>38250, 38251</t>
  </si>
  <si>
    <t>38252, 38254</t>
  </si>
  <si>
    <t>1502</t>
  </si>
  <si>
    <t>1501</t>
  </si>
  <si>
    <t>1512</t>
  </si>
  <si>
    <t>1511</t>
  </si>
  <si>
    <t>2585</t>
  </si>
  <si>
    <t>2586</t>
  </si>
  <si>
    <t>Siin kajastatakse ka reservfond</t>
  </si>
  <si>
    <t xml:space="preserve">    sh kohustused, mille võrra võib ületada netovõlakoormuse piirmäära</t>
  </si>
  <si>
    <t xml:space="preserve">    sh kohustused, mille võrra võib ületada netovõlakoormuse piirmäära (arvestusüksuse väline)</t>
  </si>
  <si>
    <t xml:space="preserve">2018 eelarve  </t>
  </si>
  <si>
    <t>intressikulu, aktsiate ja osade soetus, antavad laenud sõltuvale üksusele ja investeeringud vallamajja</t>
  </si>
  <si>
    <t xml:space="preserve">Taseme alusel mittemääratletav haridus </t>
  </si>
  <si>
    <t>Koolitransport</t>
  </si>
  <si>
    <t>Koolitoit</t>
  </si>
  <si>
    <t>Öömaja</t>
  </si>
  <si>
    <t>Muud hariduse abiteenused</t>
  </si>
  <si>
    <t>09602</t>
  </si>
  <si>
    <t>09609</t>
  </si>
  <si>
    <t>08234</t>
  </si>
  <si>
    <t>08235</t>
  </si>
  <si>
    <t>08236</t>
  </si>
  <si>
    <t>Strateegia vormi automaatseks</t>
  </si>
  <si>
    <t>n-1 aasta täitmiseks</t>
  </si>
  <si>
    <t xml:space="preserve">    sh kohustused, mis  ei kajastu finantseerimistegevuses</t>
  </si>
  <si>
    <t>2014 kontroll e/a aruande lehelt</t>
  </si>
  <si>
    <t>Kulud mii-nusmärgiga!!!</t>
  </si>
  <si>
    <t xml:space="preserve">kogu veeru kopeerimisel </t>
  </si>
  <si>
    <t>perioodi lõpp sisestada</t>
  </si>
  <si>
    <t>uuesti, sest muidu tuleb siia perioodi algus</t>
  </si>
  <si>
    <t>KOV või KOV arvestusüksus, mille netovõlakoormus on aruandeaasta alguse seisuga väiksem kui 60% põhitegevuse tuludest, ei tohi kuni 2016. a lõpuni KOFSi § 34 lõikes 2 nimetatud võlakohustuste ja sama paragrahvi lõikes 7 nimetatud rendikohustuste võtmisega netovõlakoormust suurendada üle 60 protsendi sama aruandeaasta põhitegevuse tuludest</t>
  </si>
  <si>
    <t>[Omavalitsuse nimi ning määruse nr ja kuupäev]</t>
  </si>
  <si>
    <t>Ei saa rohkem suunata kui reale 40 eelmisel aastal jääb.</t>
  </si>
  <si>
    <t>Tuleb näidata ka vastava teg ala all (varem oli nõue 01800)</t>
  </si>
  <si>
    <r>
      <t xml:space="preserve">Ainult sõltuvale üksusele!!! </t>
    </r>
    <r>
      <rPr>
        <b/>
        <sz val="10"/>
        <rFont val="Times New Roman"/>
        <family val="1"/>
        <charset val="186"/>
      </rPr>
      <t xml:space="preserve"> Teg ala 01800 all</t>
    </r>
  </si>
  <si>
    <t xml:space="preserve">siia 01800 alla antavad laenud sõltuvale üksusele. </t>
  </si>
  <si>
    <t xml:space="preserve">Tasandusfond </t>
  </si>
  <si>
    <t xml:space="preserve">Toetusfond </t>
  </si>
  <si>
    <t>siin kajastub alates 2015. a ka teederaha</t>
  </si>
  <si>
    <t>09210-09221</t>
  </si>
  <si>
    <t>Üldhariduskoolid, sh LAK</t>
  </si>
  <si>
    <t>09222, 09223, 09300</t>
  </si>
  <si>
    <t xml:space="preserve">Siin kõik ministeeriumidelt jt saadud toetused jooksvateks kuludeks. </t>
  </si>
  <si>
    <t xml:space="preserve">Haridus </t>
  </si>
  <si>
    <t>NB! Omanikutulu, dividendid samuti siia</t>
  </si>
  <si>
    <t xml:space="preserve">2019 eelarve  </t>
  </si>
  <si>
    <t>KIKi laenude erand lõpeb 2015. aastaga, st 2016-2019 saab siin olla ainult sildfin</t>
  </si>
  <si>
    <t>Ei saa kunagi olla negatiivne!</t>
  </si>
  <si>
    <r>
      <t xml:space="preserve">nt pangalaen. </t>
    </r>
    <r>
      <rPr>
        <b/>
        <sz val="10"/>
        <rFont val="Arial"/>
        <family val="2"/>
        <charset val="186"/>
      </rPr>
      <t>KIKi laenude erand lõpeb 2015. aastaga, st 2016-2019 saab siin olla ainult sildfin</t>
    </r>
  </si>
  <si>
    <t>2015 kontroll e/a aruande lehelt</t>
  </si>
  <si>
    <t>riigilt õppelaen, raamatud, ujumise algõpe jt jooksvad toetused</t>
  </si>
  <si>
    <t xml:space="preserve">         sh  tasandusfond </t>
  </si>
  <si>
    <t xml:space="preserve">         sh  toetusfond</t>
  </si>
  <si>
    <r>
      <t xml:space="preserve">laenude võtmine, võlakirjade emiteerimine, </t>
    </r>
    <r>
      <rPr>
        <b/>
        <sz val="10"/>
        <color indexed="8"/>
        <rFont val="Times New Roman"/>
        <family val="1"/>
        <charset val="186"/>
      </rPr>
      <t>kapitalirendi</t>
    </r>
    <r>
      <rPr>
        <sz val="10"/>
        <color indexed="8"/>
        <rFont val="Times New Roman"/>
        <family val="1"/>
        <charset val="186"/>
      </rPr>
      <t xml:space="preserve">- ja faktooringukohustuste võtmine ning kohustuste võtmine teenuste </t>
    </r>
    <r>
      <rPr>
        <b/>
        <sz val="10"/>
        <color indexed="8"/>
        <rFont val="Times New Roman"/>
        <family val="1"/>
        <charset val="186"/>
      </rPr>
      <t>kontsessioonikokkulepete alusel</t>
    </r>
  </si>
  <si>
    <t>siin näidata hajaasustus koos antava omapoolse toetusega</t>
  </si>
  <si>
    <t>täitub alumisest tabelist, siin ka hajaasustuse veeprogramm, mis lisada valemile plussmärgiga ja alumises tabelis mitte näidata</t>
  </si>
  <si>
    <t xml:space="preserve">2014 ja 2015 täituvad automaatselt eelarvearuande lehelt!!! </t>
  </si>
  <si>
    <t>Siin on ka reservfond</t>
  </si>
  <si>
    <t>teederaha, mis tuleb toetusfondi kaudu, siin topelt näidata ei tohi. Kui teete nendest vahenditest investeeringuid, siis tuleb see summa tõsta rida alla poole, omavahendite alla.</t>
  </si>
  <si>
    <t>laenu ei saa rohkem võtta kui investeeringuid teete, st rida24+26+28+30!!!</t>
  </si>
  <si>
    <t>Ridu juurde teha ei tohi, va alumisse investeeringute tabelisse!</t>
  </si>
  <si>
    <t>intressid, dividendid</t>
  </si>
  <si>
    <t>Investeeringuobjektid* (alati "+" märgiga)</t>
  </si>
  <si>
    <t>objekt 8</t>
  </si>
  <si>
    <t>palun lisada objekti nimele ka teg valdkonna tunnus, nt 09 lasteaed, 08 muusikakool</t>
  </si>
  <si>
    <t xml:space="preserve"> 2015. a täitmine</t>
  </si>
  <si>
    <t>2016 .a eeldatav täitmine</t>
  </si>
  <si>
    <t>2015 täitmine</t>
  </si>
  <si>
    <t>2016 eeldatav täitmine</t>
  </si>
  <si>
    <t xml:space="preserve">2020 eelarve  </t>
  </si>
  <si>
    <t>1:1 kopeeritav 2015 e/a aruandest</t>
  </si>
  <si>
    <t>2016 lõpuni kehtib 60% piirang</t>
  </si>
  <si>
    <r>
      <rPr>
        <b/>
        <sz val="10"/>
        <rFont val="Arial"/>
        <family val="2"/>
        <charset val="186"/>
      </rPr>
      <t>Teederaha siin ei näita</t>
    </r>
    <r>
      <rPr>
        <sz val="10"/>
        <rFont val="Arial"/>
        <family val="2"/>
        <charset val="186"/>
      </rPr>
      <t xml:space="preserve">, see on real 10. </t>
    </r>
  </si>
  <si>
    <r>
      <t>Siin on aasta makse, real 42 kogusumma (</t>
    </r>
    <r>
      <rPr>
        <b/>
        <u/>
        <sz val="10"/>
        <rFont val="Arial"/>
        <family val="2"/>
        <charset val="186"/>
      </rPr>
      <t>konto 913110</t>
    </r>
    <r>
      <rPr>
        <b/>
        <sz val="10"/>
        <rFont val="Arial"/>
        <family val="2"/>
        <charset val="186"/>
      </rPr>
      <t>)</t>
    </r>
  </si>
  <si>
    <r>
      <t>üle 1 a perioodiga mittekatkestatav kasutusrent (</t>
    </r>
    <r>
      <rPr>
        <b/>
        <u/>
        <sz val="10"/>
        <rFont val="Arial"/>
        <family val="2"/>
        <charset val="186"/>
      </rPr>
      <t>konto 913100</t>
    </r>
    <r>
      <rPr>
        <b/>
        <sz val="10"/>
        <rFont val="Arial"/>
        <family val="2"/>
        <charset val="186"/>
      </rPr>
      <t>) ,tähtajaks täitmata kohustused, toetuse andmise kohustused, saadud toetuste tagasimakse kohustused,  pikaajalised võlad tarnijatele jne.</t>
    </r>
  </si>
  <si>
    <t>Teede rekonstrueerimine 04</t>
  </si>
  <si>
    <t>Leinamaja rekonstrueerimine 05</t>
  </si>
  <si>
    <t>Bussiootepaviljonid ja pingid 05</t>
  </si>
  <si>
    <t>Halliste ja Õisu ühisveevärgi ja kanalisatsiooni rekonstrueerimine 04</t>
  </si>
  <si>
    <t>Uue-Kariste sild 04</t>
  </si>
  <si>
    <t>Kulla leerimaja rek.projekt ja rek. 01</t>
  </si>
  <si>
    <t>Halliste ja Õisu tänavavalgustus 06</t>
  </si>
  <si>
    <t>Kulla kergliiklustee 04</t>
  </si>
  <si>
    <t>Halliste kooli ja Kaarli RM küttesüsteemide rek 09</t>
  </si>
  <si>
    <t xml:space="preserve">2021 eelarve  </t>
  </si>
  <si>
    <t>Leerimaja sisustus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</si>
</sst>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.0%"/>
  </numFmts>
  <fonts count="65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10"/>
      <color indexed="10"/>
      <name val="Arial"/>
      <family val="2"/>
      <charset val="186"/>
    </font>
    <font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57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57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b/>
      <sz val="10"/>
      <name val="Times New Roman"/>
      <family val="1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8"/>
      <name val="Times New Roman"/>
      <family val="1"/>
    </font>
    <font>
      <b/>
      <sz val="8"/>
      <color indexed="8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8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Times New Roman"/>
      <family val="1"/>
      <charset val="186"/>
    </font>
    <font>
      <b/>
      <i/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"/>
      <name val="Arial"/>
      <family val="2"/>
      <charset val="186"/>
    </font>
    <font>
      <b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9"/>
      <color indexed="63"/>
      <name val="Verdana"/>
      <family val="2"/>
      <charset val="186"/>
    </font>
    <font>
      <sz val="10"/>
      <name val="Arial"/>
    </font>
    <font>
      <sz val="8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8" fillId="20" borderId="1" applyNumberFormat="0" applyAlignment="0" applyProtection="0"/>
    <xf numFmtId="0" fontId="47" fillId="3" borderId="0" applyNumberFormat="0" applyBorder="0" applyAlignment="0" applyProtection="0"/>
    <xf numFmtId="0" fontId="51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6" applyNumberFormat="0" applyFill="0" applyAlignment="0" applyProtection="0"/>
    <xf numFmtId="0" fontId="49" fillId="21" borderId="2" applyNumberFormat="0" applyAlignment="0" applyProtection="0"/>
    <xf numFmtId="0" fontId="56" fillId="0" borderId="7" applyNumberFormat="0" applyFill="0" applyAlignment="0" applyProtection="0"/>
    <xf numFmtId="0" fontId="5" fillId="22" borderId="8" applyNumberFormat="0" applyFont="0" applyAlignment="0" applyProtection="0"/>
    <xf numFmtId="0" fontId="57" fillId="23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63" fillId="0" borderId="0"/>
    <xf numFmtId="0" fontId="8" fillId="0" borderId="0"/>
    <xf numFmtId="0" fontId="16" fillId="0" borderId="0"/>
    <xf numFmtId="0" fontId="45" fillId="0" borderId="0"/>
    <xf numFmtId="0" fontId="59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0" fillId="0" borderId="0" applyNumberFormat="0" applyFill="0" applyBorder="0" applyAlignment="0" applyProtection="0"/>
    <xf numFmtId="0" fontId="55" fillId="7" borderId="1" applyNumberFormat="0" applyAlignment="0" applyProtection="0"/>
    <xf numFmtId="0" fontId="58" fillId="20" borderId="9" applyNumberFormat="0" applyAlignment="0" applyProtection="0"/>
  </cellStyleXfs>
  <cellXfs count="468">
    <xf numFmtId="0" fontId="0" fillId="0" borderId="0" xfId="0"/>
    <xf numFmtId="0" fontId="2" fillId="0" borderId="0" xfId="0" applyFont="1"/>
    <xf numFmtId="0" fontId="3" fillId="24" borderId="1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0" fontId="6" fillId="0" borderId="0" xfId="0" applyNumberFormat="1" applyFont="1" applyFill="1" applyBorder="1" applyAlignment="1">
      <alignment wrapText="1"/>
    </xf>
    <xf numFmtId="0" fontId="0" fillId="0" borderId="0" xfId="0" applyFill="1"/>
    <xf numFmtId="0" fontId="5" fillId="0" borderId="0" xfId="0" applyFont="1"/>
    <xf numFmtId="3" fontId="0" fillId="0" borderId="0" xfId="0" applyNumberFormat="1" applyFill="1"/>
    <xf numFmtId="0" fontId="6" fillId="0" borderId="0" xfId="0" applyFont="1"/>
    <xf numFmtId="0" fontId="2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49" fontId="13" fillId="0" borderId="11" xfId="0" applyNumberFormat="1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/>
    </xf>
    <xf numFmtId="0" fontId="4" fillId="0" borderId="11" xfId="32" applyFont="1" applyFill="1" applyBorder="1" applyAlignment="1"/>
    <xf numFmtId="0" fontId="3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3" fillId="24" borderId="14" xfId="0" applyNumberFormat="1" applyFont="1" applyFill="1" applyBorder="1" applyAlignment="1">
      <alignment horizontal="center" wrapText="1"/>
    </xf>
    <xf numFmtId="0" fontId="3" fillId="24" borderId="15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10" fontId="6" fillId="0" borderId="17" xfId="0" applyNumberFormat="1" applyFont="1" applyFill="1" applyBorder="1" applyAlignment="1">
      <alignment wrapText="1"/>
    </xf>
    <xf numFmtId="3" fontId="2" fillId="25" borderId="18" xfId="0" applyNumberFormat="1" applyFont="1" applyFill="1" applyBorder="1" applyAlignment="1">
      <alignment wrapText="1"/>
    </xf>
    <xf numFmtId="3" fontId="2" fillId="25" borderId="19" xfId="0" applyNumberFormat="1" applyFont="1" applyFill="1" applyBorder="1" applyAlignment="1">
      <alignment wrapText="1"/>
    </xf>
    <xf numFmtId="3" fontId="6" fillId="25" borderId="18" xfId="0" applyNumberFormat="1" applyFont="1" applyFill="1" applyBorder="1" applyAlignment="1">
      <alignment wrapText="1"/>
    </xf>
    <xf numFmtId="0" fontId="0" fillId="25" borderId="18" xfId="0" applyFill="1" applyBorder="1"/>
    <xf numFmtId="0" fontId="5" fillId="25" borderId="19" xfId="0" applyFont="1" applyFill="1" applyBorder="1"/>
    <xf numFmtId="3" fontId="3" fillId="25" borderId="18" xfId="0" applyNumberFormat="1" applyFont="1" applyFill="1" applyBorder="1" applyAlignment="1">
      <alignment wrapText="1"/>
    </xf>
    <xf numFmtId="3" fontId="3" fillId="25" borderId="18" xfId="0" applyNumberFormat="1" applyFont="1" applyFill="1" applyBorder="1"/>
    <xf numFmtId="3" fontId="2" fillId="25" borderId="19" xfId="0" applyNumberFormat="1" applyFont="1" applyFill="1" applyBorder="1"/>
    <xf numFmtId="3" fontId="6" fillId="25" borderId="19" xfId="0" applyNumberFormat="1" applyFont="1" applyFill="1" applyBorder="1" applyAlignment="1">
      <alignment wrapText="1"/>
    </xf>
    <xf numFmtId="181" fontId="6" fillId="25" borderId="18" xfId="0" applyNumberFormat="1" applyFont="1" applyFill="1" applyBorder="1" applyAlignment="1">
      <alignment wrapText="1"/>
    </xf>
    <xf numFmtId="181" fontId="5" fillId="25" borderId="19" xfId="0" applyNumberFormat="1" applyFont="1" applyFill="1" applyBorder="1" applyAlignment="1">
      <alignment wrapText="1"/>
    </xf>
    <xf numFmtId="3" fontId="5" fillId="25" borderId="18" xfId="0" applyNumberFormat="1" applyFont="1" applyFill="1" applyBorder="1" applyAlignment="1">
      <alignment wrapText="1"/>
    </xf>
    <xf numFmtId="3" fontId="5" fillId="25" borderId="19" xfId="0" applyNumberFormat="1" applyFont="1" applyFill="1" applyBorder="1" applyAlignment="1">
      <alignment wrapText="1"/>
    </xf>
    <xf numFmtId="181" fontId="5" fillId="25" borderId="18" xfId="0" applyNumberFormat="1" applyFont="1" applyFill="1" applyBorder="1" applyAlignment="1">
      <alignment wrapText="1"/>
    </xf>
    <xf numFmtId="3" fontId="5" fillId="25" borderId="20" xfId="0" applyNumberFormat="1" applyFont="1" applyFill="1" applyBorder="1" applyAlignment="1">
      <alignment wrapText="1"/>
    </xf>
    <xf numFmtId="3" fontId="5" fillId="25" borderId="21" xfId="0" applyNumberFormat="1" applyFont="1" applyFill="1" applyBorder="1" applyAlignment="1">
      <alignment wrapText="1"/>
    </xf>
    <xf numFmtId="3" fontId="6" fillId="25" borderId="17" xfId="0" applyNumberFormat="1" applyFont="1" applyFill="1" applyBorder="1" applyAlignment="1">
      <alignment wrapText="1"/>
    </xf>
    <xf numFmtId="3" fontId="3" fillId="25" borderId="14" xfId="0" applyNumberFormat="1" applyFont="1" applyFill="1" applyBorder="1" applyAlignment="1">
      <alignment horizontal="right" wrapText="1"/>
    </xf>
    <xf numFmtId="3" fontId="3" fillId="25" borderId="15" xfId="0" applyNumberFormat="1" applyFont="1" applyFill="1" applyBorder="1" applyAlignment="1">
      <alignment horizontal="right" wrapText="1"/>
    </xf>
    <xf numFmtId="3" fontId="3" fillId="25" borderId="19" xfId="0" applyNumberFormat="1" applyFont="1" applyFill="1" applyBorder="1" applyAlignment="1">
      <alignment wrapText="1"/>
    </xf>
    <xf numFmtId="3" fontId="2" fillId="25" borderId="17" xfId="0" applyNumberFormat="1" applyFont="1" applyFill="1" applyBorder="1" applyAlignment="1">
      <alignment wrapText="1"/>
    </xf>
    <xf numFmtId="3" fontId="3" fillId="25" borderId="18" xfId="0" applyNumberFormat="1" applyFont="1" applyFill="1" applyBorder="1" applyAlignment="1">
      <alignment horizontal="right" wrapText="1"/>
    </xf>
    <xf numFmtId="3" fontId="3" fillId="25" borderId="19" xfId="0" applyNumberFormat="1" applyFont="1" applyFill="1" applyBorder="1" applyAlignment="1">
      <alignment horizontal="right" wrapText="1"/>
    </xf>
    <xf numFmtId="3" fontId="5" fillId="0" borderId="18" xfId="0" applyNumberFormat="1" applyFont="1" applyFill="1" applyBorder="1" applyAlignment="1">
      <alignment wrapText="1"/>
    </xf>
    <xf numFmtId="4" fontId="16" fillId="0" borderId="0" xfId="30" applyNumberFormat="1" applyFont="1"/>
    <xf numFmtId="0" fontId="16" fillId="0" borderId="0" xfId="30" applyFont="1"/>
    <xf numFmtId="49" fontId="17" fillId="0" borderId="0" xfId="30" applyNumberFormat="1" applyFont="1" applyBorder="1"/>
    <xf numFmtId="0" fontId="18" fillId="0" borderId="0" xfId="33" applyFont="1" applyBorder="1"/>
    <xf numFmtId="4" fontId="19" fillId="0" borderId="22" xfId="33" applyNumberFormat="1" applyFont="1" applyFill="1" applyBorder="1" applyAlignment="1" applyProtection="1">
      <alignment wrapText="1"/>
      <protection locked="0"/>
    </xf>
    <xf numFmtId="0" fontId="20" fillId="0" borderId="23" xfId="33" applyFont="1" applyBorder="1"/>
    <xf numFmtId="0" fontId="21" fillId="0" borderId="24" xfId="30" applyFont="1" applyBorder="1"/>
    <xf numFmtId="0" fontId="20" fillId="0" borderId="23" xfId="33" applyFont="1" applyFill="1" applyBorder="1"/>
    <xf numFmtId="0" fontId="21" fillId="0" borderId="24" xfId="33" applyFont="1" applyFill="1" applyBorder="1"/>
    <xf numFmtId="0" fontId="18" fillId="0" borderId="0" xfId="33" applyFont="1" applyFill="1" applyBorder="1"/>
    <xf numFmtId="0" fontId="18" fillId="0" borderId="24" xfId="33" applyFont="1" applyFill="1" applyBorder="1"/>
    <xf numFmtId="0" fontId="3" fillId="24" borderId="25" xfId="0" applyFont="1" applyFill="1" applyBorder="1" applyAlignment="1">
      <alignment horizontal="center" wrapText="1"/>
    </xf>
    <xf numFmtId="0" fontId="5" fillId="0" borderId="11" xfId="33" applyFont="1" applyFill="1" applyBorder="1"/>
    <xf numFmtId="3" fontId="5" fillId="0" borderId="19" xfId="0" applyNumberFormat="1" applyFont="1" applyFill="1" applyBorder="1" applyAlignment="1">
      <alignment wrapText="1"/>
    </xf>
    <xf numFmtId="0" fontId="2" fillId="0" borderId="11" xfId="33" applyFont="1" applyFill="1" applyBorder="1"/>
    <xf numFmtId="0" fontId="5" fillId="0" borderId="16" xfId="33" applyFont="1" applyFill="1" applyBorder="1"/>
    <xf numFmtId="0" fontId="4" fillId="0" borderId="26" xfId="0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27" xfId="33" applyFont="1" applyBorder="1"/>
    <xf numFmtId="0" fontId="20" fillId="0" borderId="0" xfId="33" applyFont="1" applyFill="1" applyBorder="1" applyProtection="1">
      <protection locked="0"/>
    </xf>
    <xf numFmtId="0" fontId="5" fillId="0" borderId="18" xfId="0" applyFont="1" applyFill="1" applyBorder="1" applyAlignment="1">
      <alignment wrapText="1"/>
    </xf>
    <xf numFmtId="0" fontId="3" fillId="24" borderId="25" xfId="0" applyNumberFormat="1" applyFont="1" applyFill="1" applyBorder="1" applyAlignment="1">
      <alignment horizontal="left" wrapText="1"/>
    </xf>
    <xf numFmtId="0" fontId="13" fillId="0" borderId="11" xfId="0" applyFont="1" applyFill="1" applyBorder="1" applyAlignment="1">
      <alignment wrapText="1"/>
    </xf>
    <xf numFmtId="0" fontId="8" fillId="0" borderId="0" xfId="33" applyFont="1" applyFill="1" applyBorder="1" applyProtection="1">
      <protection locked="0"/>
    </xf>
    <xf numFmtId="0" fontId="8" fillId="0" borderId="27" xfId="33" applyFont="1" applyFill="1" applyBorder="1" applyProtection="1">
      <protection locked="0"/>
    </xf>
    <xf numFmtId="0" fontId="8" fillId="0" borderId="24" xfId="33" applyFont="1" applyFill="1" applyBorder="1" applyProtection="1">
      <protection locked="0"/>
    </xf>
    <xf numFmtId="0" fontId="8" fillId="0" borderId="23" xfId="33" applyFont="1" applyFill="1" applyBorder="1" applyProtection="1">
      <protection locked="0"/>
    </xf>
    <xf numFmtId="0" fontId="8" fillId="0" borderId="0" xfId="33" applyFont="1" applyFill="1" applyBorder="1"/>
    <xf numFmtId="0" fontId="8" fillId="0" borderId="0" xfId="30" applyFont="1" applyFill="1" applyBorder="1"/>
    <xf numFmtId="0" fontId="8" fillId="0" borderId="24" xfId="33" applyFont="1" applyFill="1" applyBorder="1"/>
    <xf numFmtId="0" fontId="8" fillId="0" borderId="24" xfId="30" applyFont="1" applyFill="1" applyBorder="1"/>
    <xf numFmtId="0" fontId="8" fillId="0" borderId="27" xfId="33" applyFont="1" applyFill="1" applyBorder="1"/>
    <xf numFmtId="0" fontId="8" fillId="0" borderId="0" xfId="33" applyFont="1" applyFill="1" applyBorder="1" applyAlignment="1"/>
    <xf numFmtId="0" fontId="8" fillId="0" borderId="0" xfId="30" applyFont="1" applyBorder="1"/>
    <xf numFmtId="0" fontId="8" fillId="0" borderId="0" xfId="30" applyFont="1" applyFill="1" applyBorder="1" applyAlignment="1">
      <alignment horizontal="left"/>
    </xf>
    <xf numFmtId="0" fontId="8" fillId="26" borderId="0" xfId="30" applyFont="1" applyFill="1" applyBorder="1"/>
    <xf numFmtId="0" fontId="8" fillId="0" borderId="23" xfId="30" applyFont="1" applyBorder="1"/>
    <xf numFmtId="0" fontId="8" fillId="26" borderId="23" xfId="30" applyFont="1" applyFill="1" applyBorder="1"/>
    <xf numFmtId="180" fontId="8" fillId="0" borderId="27" xfId="33" applyNumberFormat="1" applyFont="1" applyFill="1" applyBorder="1"/>
    <xf numFmtId="0" fontId="8" fillId="0" borderId="24" xfId="33" applyFont="1" applyBorder="1"/>
    <xf numFmtId="180" fontId="8" fillId="0" borderId="24" xfId="33" applyNumberFormat="1" applyFont="1" applyFill="1" applyBorder="1"/>
    <xf numFmtId="49" fontId="8" fillId="0" borderId="0" xfId="30" applyNumberFormat="1" applyFont="1" applyBorder="1"/>
    <xf numFmtId="0" fontId="8" fillId="0" borderId="0" xfId="30" applyFont="1"/>
    <xf numFmtId="3" fontId="5" fillId="26" borderId="17" xfId="0" applyNumberFormat="1" applyFont="1" applyFill="1" applyBorder="1" applyAlignment="1">
      <alignment wrapText="1"/>
    </xf>
    <xf numFmtId="3" fontId="6" fillId="26" borderId="17" xfId="0" applyNumberFormat="1" applyFont="1" applyFill="1" applyBorder="1" applyAlignment="1">
      <alignment wrapText="1"/>
    </xf>
    <xf numFmtId="3" fontId="6" fillId="26" borderId="28" xfId="0" applyNumberFormat="1" applyFont="1" applyFill="1" applyBorder="1" applyAlignment="1">
      <alignment wrapText="1"/>
    </xf>
    <xf numFmtId="3" fontId="6" fillId="26" borderId="29" xfId="0" applyNumberFormat="1" applyFont="1" applyFill="1" applyBorder="1" applyAlignment="1">
      <alignment wrapText="1"/>
    </xf>
    <xf numFmtId="0" fontId="8" fillId="0" borderId="27" xfId="33" applyFont="1" applyFill="1" applyBorder="1" applyAlignment="1" applyProtection="1">
      <alignment horizontal="left"/>
      <protection locked="0"/>
    </xf>
    <xf numFmtId="0" fontId="8" fillId="0" borderId="24" xfId="33" applyFont="1" applyFill="1" applyBorder="1" applyAlignment="1" applyProtection="1">
      <alignment horizontal="left"/>
      <protection locked="0"/>
    </xf>
    <xf numFmtId="0" fontId="8" fillId="0" borderId="30" xfId="30" applyFont="1" applyBorder="1" applyAlignment="1">
      <alignment horizontal="left"/>
    </xf>
    <xf numFmtId="0" fontId="8" fillId="0" borderId="27" xfId="33" applyFont="1" applyFill="1" applyBorder="1" applyAlignment="1">
      <alignment horizontal="left"/>
    </xf>
    <xf numFmtId="0" fontId="8" fillId="0" borderId="0" xfId="33" applyFont="1" applyFill="1" applyBorder="1" applyAlignment="1">
      <alignment horizontal="left"/>
    </xf>
    <xf numFmtId="0" fontId="8" fillId="0" borderId="31" xfId="30" applyFont="1" applyBorder="1" applyAlignment="1">
      <alignment horizontal="left"/>
    </xf>
    <xf numFmtId="0" fontId="8" fillId="0" borderId="24" xfId="33" applyFont="1" applyFill="1" applyBorder="1" applyAlignment="1">
      <alignment horizontal="left"/>
    </xf>
    <xf numFmtId="0" fontId="8" fillId="0" borderId="12" xfId="30" applyFont="1" applyBorder="1" applyAlignment="1">
      <alignment horizontal="left"/>
    </xf>
    <xf numFmtId="0" fontId="18" fillId="0" borderId="24" xfId="33" applyFont="1" applyFill="1" applyBorder="1" applyAlignment="1">
      <alignment horizontal="left"/>
    </xf>
    <xf numFmtId="49" fontId="8" fillId="0" borderId="27" xfId="33" applyNumberFormat="1" applyFont="1" applyFill="1" applyBorder="1" applyAlignment="1">
      <alignment horizontal="left"/>
    </xf>
    <xf numFmtId="49" fontId="8" fillId="0" borderId="24" xfId="33" applyNumberFormat="1" applyFont="1" applyFill="1" applyBorder="1" applyAlignment="1">
      <alignment horizontal="left"/>
    </xf>
    <xf numFmtId="49" fontId="26" fillId="0" borderId="30" xfId="32" applyNumberFormat="1" applyFont="1" applyFill="1" applyBorder="1" applyAlignment="1">
      <alignment horizontal="left"/>
    </xf>
    <xf numFmtId="49" fontId="10" fillId="0" borderId="12" xfId="32" applyNumberFormat="1" applyFont="1" applyFill="1" applyBorder="1" applyAlignment="1">
      <alignment horizontal="left"/>
    </xf>
    <xf numFmtId="0" fontId="10" fillId="0" borderId="12" xfId="32" applyFont="1" applyFill="1" applyBorder="1" applyAlignment="1">
      <alignment horizontal="left"/>
    </xf>
    <xf numFmtId="0" fontId="10" fillId="0" borderId="31" xfId="32" applyFont="1" applyFill="1" applyBorder="1" applyAlignment="1">
      <alignment horizontal="left"/>
    </xf>
    <xf numFmtId="49" fontId="10" fillId="0" borderId="31" xfId="32" applyNumberFormat="1" applyFont="1" applyFill="1" applyBorder="1" applyAlignment="1">
      <alignment horizontal="left"/>
    </xf>
    <xf numFmtId="0" fontId="8" fillId="26" borderId="30" xfId="30" applyFont="1" applyFill="1" applyBorder="1" applyAlignment="1">
      <alignment horizontal="left"/>
    </xf>
    <xf numFmtId="0" fontId="8" fillId="0" borderId="0" xfId="30" applyFont="1" applyBorder="1" applyAlignment="1">
      <alignment horizontal="left"/>
    </xf>
    <xf numFmtId="49" fontId="8" fillId="0" borderId="0" xfId="30" applyNumberFormat="1" applyFont="1" applyBorder="1" applyAlignment="1">
      <alignment horizontal="left"/>
    </xf>
    <xf numFmtId="0" fontId="8" fillId="0" borderId="23" xfId="33" applyFont="1" applyFill="1" applyBorder="1" applyAlignment="1" applyProtection="1">
      <alignment horizontal="left"/>
      <protection locked="0"/>
    </xf>
    <xf numFmtId="0" fontId="20" fillId="0" borderId="23" xfId="33" applyFont="1" applyFill="1" applyBorder="1" applyAlignment="1">
      <alignment horizontal="left"/>
    </xf>
    <xf numFmtId="0" fontId="8" fillId="26" borderId="0" xfId="30" applyFont="1" applyFill="1" applyBorder="1" applyAlignment="1">
      <alignment horizontal="left"/>
    </xf>
    <xf numFmtId="0" fontId="18" fillId="0" borderId="0" xfId="33" applyFont="1" applyFill="1" applyBorder="1" applyAlignment="1">
      <alignment horizontal="left"/>
    </xf>
    <xf numFmtId="0" fontId="8" fillId="26" borderId="23" xfId="33" applyFont="1" applyFill="1" applyBorder="1" applyAlignment="1">
      <alignment horizontal="left"/>
    </xf>
    <xf numFmtId="0" fontId="8" fillId="0" borderId="0" xfId="0" applyFont="1"/>
    <xf numFmtId="0" fontId="20" fillId="0" borderId="0" xfId="33" applyFont="1" applyFill="1" applyBorder="1" applyAlignment="1"/>
    <xf numFmtId="0" fontId="18" fillId="0" borderId="0" xfId="0" applyFont="1"/>
    <xf numFmtId="0" fontId="3" fillId="24" borderId="32" xfId="0" applyNumberFormat="1" applyFont="1" applyFill="1" applyBorder="1" applyAlignment="1">
      <alignment horizontal="center" wrapText="1"/>
    </xf>
    <xf numFmtId="0" fontId="29" fillId="0" borderId="0" xfId="0" applyFont="1" applyBorder="1"/>
    <xf numFmtId="3" fontId="0" fillId="0" borderId="0" xfId="0" applyNumberFormat="1"/>
    <xf numFmtId="0" fontId="2" fillId="27" borderId="11" xfId="0" applyFont="1" applyFill="1" applyBorder="1" applyAlignment="1">
      <alignment wrapText="1"/>
    </xf>
    <xf numFmtId="0" fontId="5" fillId="0" borderId="0" xfId="0" applyFont="1" applyFill="1"/>
    <xf numFmtId="0" fontId="20" fillId="28" borderId="23" xfId="33" applyFont="1" applyFill="1" applyBorder="1" applyAlignment="1">
      <alignment horizontal="left"/>
    </xf>
    <xf numFmtId="0" fontId="20" fillId="28" borderId="27" xfId="33" applyFont="1" applyFill="1" applyBorder="1"/>
    <xf numFmtId="0" fontId="20" fillId="28" borderId="24" xfId="33" applyFont="1" applyFill="1" applyBorder="1" applyAlignment="1">
      <alignment horizontal="left"/>
    </xf>
    <xf numFmtId="0" fontId="20" fillId="28" borderId="24" xfId="33" applyFont="1" applyFill="1" applyBorder="1"/>
    <xf numFmtId="0" fontId="20" fillId="28" borderId="23" xfId="30" applyFont="1" applyFill="1" applyBorder="1" applyAlignment="1">
      <alignment horizontal="left"/>
    </xf>
    <xf numFmtId="0" fontId="8" fillId="28" borderId="23" xfId="30" applyFont="1" applyFill="1" applyBorder="1"/>
    <xf numFmtId="0" fontId="8" fillId="28" borderId="23" xfId="33" applyFont="1" applyFill="1" applyBorder="1"/>
    <xf numFmtId="0" fontId="20" fillId="0" borderId="0" xfId="30" applyFont="1"/>
    <xf numFmtId="4" fontId="8" fillId="0" borderId="0" xfId="30" applyNumberFormat="1" applyFont="1"/>
    <xf numFmtId="0" fontId="20" fillId="0" borderId="0" xfId="30" applyFont="1" applyFill="1" applyBorder="1" applyAlignment="1">
      <alignment horizontal="left"/>
    </xf>
    <xf numFmtId="0" fontId="20" fillId="29" borderId="24" xfId="30" applyFont="1" applyFill="1" applyBorder="1" applyAlignment="1">
      <alignment horizontal="left"/>
    </xf>
    <xf numFmtId="0" fontId="8" fillId="29" borderId="24" xfId="30" applyFont="1" applyFill="1" applyBorder="1"/>
    <xf numFmtId="0" fontId="20" fillId="29" borderId="23" xfId="33" applyFont="1" applyFill="1" applyBorder="1" applyAlignment="1">
      <alignment horizontal="left"/>
    </xf>
    <xf numFmtId="0" fontId="8" fillId="29" borderId="23" xfId="33" applyFont="1" applyFill="1" applyBorder="1"/>
    <xf numFmtId="3" fontId="3" fillId="29" borderId="17" xfId="0" applyNumberFormat="1" applyFont="1" applyFill="1" applyBorder="1" applyAlignment="1">
      <alignment wrapText="1"/>
    </xf>
    <xf numFmtId="0" fontId="20" fillId="0" borderId="0" xfId="30" applyFont="1" applyFill="1" applyProtection="1">
      <protection locked="0"/>
    </xf>
    <xf numFmtId="0" fontId="20" fillId="25" borderId="24" xfId="30" applyFont="1" applyFill="1" applyBorder="1" applyAlignment="1">
      <alignment horizontal="left"/>
    </xf>
    <xf numFmtId="0" fontId="20" fillId="25" borderId="23" xfId="33" applyFont="1" applyFill="1" applyBorder="1"/>
    <xf numFmtId="0" fontId="20" fillId="25" borderId="23" xfId="33" applyFont="1" applyFill="1" applyBorder="1" applyAlignment="1">
      <alignment horizontal="left"/>
    </xf>
    <xf numFmtId="0" fontId="20" fillId="25" borderId="24" xfId="33" applyFont="1" applyFill="1" applyBorder="1" applyAlignment="1">
      <alignment horizontal="left"/>
    </xf>
    <xf numFmtId="0" fontId="20" fillId="25" borderId="24" xfId="33" applyFont="1" applyFill="1" applyBorder="1"/>
    <xf numFmtId="0" fontId="8" fillId="25" borderId="0" xfId="33" applyFont="1" applyFill="1" applyBorder="1"/>
    <xf numFmtId="0" fontId="8" fillId="25" borderId="0" xfId="33" applyFont="1" applyFill="1" applyBorder="1" applyAlignment="1"/>
    <xf numFmtId="0" fontId="8" fillId="25" borderId="0" xfId="30" applyFont="1" applyFill="1" applyBorder="1" applyAlignment="1">
      <alignment horizontal="left"/>
    </xf>
    <xf numFmtId="0" fontId="8" fillId="25" borderId="24" xfId="33" applyFont="1" applyFill="1" applyBorder="1"/>
    <xf numFmtId="0" fontId="8" fillId="25" borderId="0" xfId="33" applyFont="1" applyFill="1" applyBorder="1" applyAlignment="1">
      <alignment horizontal="left"/>
    </xf>
    <xf numFmtId="0" fontId="8" fillId="25" borderId="24" xfId="33" applyFont="1" applyFill="1" applyBorder="1" applyAlignment="1">
      <alignment horizontal="left"/>
    </xf>
    <xf numFmtId="0" fontId="8" fillId="0" borderId="0" xfId="30" applyFont="1" applyProtection="1">
      <protection locked="0"/>
    </xf>
    <xf numFmtId="0" fontId="16" fillId="0" borderId="0" xfId="0" applyFont="1"/>
    <xf numFmtId="0" fontId="20" fillId="0" borderId="0" xfId="0" applyFont="1"/>
    <xf numFmtId="0" fontId="16" fillId="0" borderId="0" xfId="33" applyFont="1" applyFill="1" applyBorder="1"/>
    <xf numFmtId="0" fontId="16" fillId="0" borderId="0" xfId="30" applyFont="1" applyFill="1" applyBorder="1" applyAlignment="1">
      <alignment horizontal="left"/>
    </xf>
    <xf numFmtId="0" fontId="8" fillId="0" borderId="0" xfId="30" applyFont="1" applyAlignment="1">
      <alignment horizontal="center"/>
    </xf>
    <xf numFmtId="0" fontId="14" fillId="0" borderId="16" xfId="0" applyFont="1" applyFill="1" applyBorder="1" applyAlignment="1">
      <alignment wrapText="1"/>
    </xf>
    <xf numFmtId="3" fontId="14" fillId="25" borderId="20" xfId="0" applyNumberFormat="1" applyFont="1" applyFill="1" applyBorder="1" applyAlignment="1">
      <alignment wrapText="1"/>
    </xf>
    <xf numFmtId="3" fontId="14" fillId="25" borderId="21" xfId="0" applyNumberFormat="1" applyFont="1" applyFill="1" applyBorder="1" applyAlignment="1">
      <alignment wrapText="1"/>
    </xf>
    <xf numFmtId="0" fontId="3" fillId="0" borderId="11" xfId="0" applyFont="1" applyFill="1" applyBorder="1" applyAlignment="1"/>
    <xf numFmtId="3" fontId="6" fillId="29" borderId="17" xfId="0" applyNumberFormat="1" applyFont="1" applyFill="1" applyBorder="1" applyAlignment="1">
      <alignment wrapText="1"/>
    </xf>
    <xf numFmtId="181" fontId="9" fillId="25" borderId="17" xfId="0" applyNumberFormat="1" applyFont="1" applyFill="1" applyBorder="1" applyAlignment="1">
      <alignment wrapText="1"/>
    </xf>
    <xf numFmtId="181" fontId="9" fillId="25" borderId="18" xfId="0" applyNumberFormat="1" applyFont="1" applyFill="1" applyBorder="1" applyAlignment="1">
      <alignment wrapText="1"/>
    </xf>
    <xf numFmtId="181" fontId="9" fillId="25" borderId="19" xfId="0" applyNumberFormat="1" applyFont="1" applyFill="1" applyBorder="1" applyAlignment="1">
      <alignment wrapText="1"/>
    </xf>
    <xf numFmtId="3" fontId="4" fillId="0" borderId="18" xfId="0" applyNumberFormat="1" applyFont="1" applyFill="1" applyBorder="1" applyAlignment="1">
      <alignment horizontal="center" wrapText="1"/>
    </xf>
    <xf numFmtId="9" fontId="4" fillId="0" borderId="18" xfId="0" applyNumberFormat="1" applyFont="1" applyFill="1" applyBorder="1" applyAlignment="1">
      <alignment wrapText="1"/>
    </xf>
    <xf numFmtId="4" fontId="4" fillId="0" borderId="18" xfId="0" applyNumberFormat="1" applyFont="1" applyFill="1" applyBorder="1" applyAlignment="1">
      <alignment wrapText="1"/>
    </xf>
    <xf numFmtId="3" fontId="3" fillId="25" borderId="17" xfId="0" applyNumberFormat="1" applyFont="1" applyFill="1" applyBorder="1" applyAlignment="1">
      <alignment wrapText="1"/>
    </xf>
    <xf numFmtId="0" fontId="8" fillId="0" borderId="0" xfId="0" applyFont="1" applyFill="1"/>
    <xf numFmtId="0" fontId="20" fillId="0" borderId="0" xfId="0" applyFont="1" applyFill="1"/>
    <xf numFmtId="0" fontId="9" fillId="0" borderId="33" xfId="0" applyFont="1" applyFill="1" applyBorder="1" applyAlignment="1">
      <alignment horizontal="left" vertical="center"/>
    </xf>
    <xf numFmtId="3" fontId="3" fillId="0" borderId="34" xfId="0" applyNumberFormat="1" applyFont="1" applyFill="1" applyBorder="1" applyAlignment="1">
      <alignment wrapText="1"/>
    </xf>
    <xf numFmtId="3" fontId="3" fillId="0" borderId="35" xfId="0" applyNumberFormat="1" applyFont="1" applyFill="1" applyBorder="1" applyAlignment="1">
      <alignment wrapText="1"/>
    </xf>
    <xf numFmtId="3" fontId="6" fillId="0" borderId="34" xfId="0" applyNumberFormat="1" applyFont="1" applyFill="1" applyBorder="1" applyAlignment="1">
      <alignment wrapText="1"/>
    </xf>
    <xf numFmtId="3" fontId="6" fillId="0" borderId="35" xfId="0" applyNumberFormat="1" applyFont="1" applyFill="1" applyBorder="1" applyAlignment="1">
      <alignment wrapText="1"/>
    </xf>
    <xf numFmtId="0" fontId="38" fillId="0" borderId="0" xfId="0" applyFont="1"/>
    <xf numFmtId="3" fontId="6" fillId="0" borderId="36" xfId="0" applyNumberFormat="1" applyFont="1" applyFill="1" applyBorder="1"/>
    <xf numFmtId="0" fontId="0" fillId="30" borderId="0" xfId="0" applyFill="1"/>
    <xf numFmtId="3" fontId="6" fillId="0" borderId="37" xfId="0" applyNumberFormat="1" applyFont="1" applyFill="1" applyBorder="1" applyAlignment="1">
      <alignment horizontal="right" vertical="center"/>
    </xf>
    <xf numFmtId="0" fontId="0" fillId="30" borderId="0" xfId="0" applyFill="1" applyAlignment="1"/>
    <xf numFmtId="4" fontId="18" fillId="0" borderId="38" xfId="33" applyNumberFormat="1" applyFont="1" applyFill="1" applyBorder="1" applyAlignment="1" applyProtection="1">
      <alignment horizontal="right" wrapText="1"/>
      <protection locked="0"/>
    </xf>
    <xf numFmtId="0" fontId="3" fillId="27" borderId="32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Border="1"/>
    <xf numFmtId="0" fontId="9" fillId="0" borderId="11" xfId="0" applyFont="1" applyFill="1" applyBorder="1" applyAlignment="1">
      <alignment vertical="top" wrapText="1"/>
    </xf>
    <xf numFmtId="0" fontId="35" fillId="0" borderId="39" xfId="0" applyFont="1" applyBorder="1" applyAlignment="1">
      <alignment horizontal="left"/>
    </xf>
    <xf numFmtId="0" fontId="23" fillId="0" borderId="0" xfId="30" applyFont="1"/>
    <xf numFmtId="0" fontId="31" fillId="0" borderId="0" xfId="33" applyFont="1" applyFill="1" applyBorder="1" applyAlignment="1" applyProtection="1">
      <alignment horizontal="left"/>
      <protection locked="0"/>
    </xf>
    <xf numFmtId="0" fontId="23" fillId="0" borderId="40" xfId="33" applyFont="1" applyFill="1" applyBorder="1" applyAlignment="1" applyProtection="1">
      <alignment horizontal="left"/>
      <protection locked="0"/>
    </xf>
    <xf numFmtId="0" fontId="23" fillId="0" borderId="31" xfId="33" applyFont="1" applyFill="1" applyBorder="1" applyAlignment="1" applyProtection="1">
      <alignment horizontal="left"/>
      <protection locked="0"/>
    </xf>
    <xf numFmtId="0" fontId="23" fillId="0" borderId="30" xfId="30" applyFont="1" applyBorder="1" applyAlignment="1">
      <alignment horizontal="left"/>
    </xf>
    <xf numFmtId="0" fontId="23" fillId="0" borderId="40" xfId="33" applyFont="1" applyFill="1" applyBorder="1" applyAlignment="1">
      <alignment horizontal="left"/>
    </xf>
    <xf numFmtId="0" fontId="23" fillId="0" borderId="12" xfId="33" applyFont="1" applyFill="1" applyBorder="1" applyAlignment="1">
      <alignment horizontal="left"/>
    </xf>
    <xf numFmtId="0" fontId="23" fillId="0" borderId="31" xfId="33" applyFont="1" applyFill="1" applyBorder="1" applyAlignment="1">
      <alignment horizontal="left"/>
    </xf>
    <xf numFmtId="0" fontId="23" fillId="0" borderId="31" xfId="30" applyFont="1" applyBorder="1" applyAlignment="1">
      <alignment horizontal="left"/>
    </xf>
    <xf numFmtId="0" fontId="23" fillId="0" borderId="12" xfId="30" applyFont="1" applyBorder="1" applyAlignment="1">
      <alignment horizontal="left"/>
    </xf>
    <xf numFmtId="0" fontId="23" fillId="0" borderId="30" xfId="33" applyFont="1" applyFill="1" applyBorder="1" applyAlignment="1">
      <alignment horizontal="left"/>
    </xf>
    <xf numFmtId="0" fontId="15" fillId="0" borderId="31" xfId="33" applyFont="1" applyFill="1" applyBorder="1" applyAlignment="1">
      <alignment horizontal="left"/>
    </xf>
    <xf numFmtId="0" fontId="23" fillId="0" borderId="12" xfId="30" applyFont="1" applyFill="1" applyBorder="1" applyAlignment="1">
      <alignment horizontal="left"/>
    </xf>
    <xf numFmtId="49" fontId="23" fillId="0" borderId="40" xfId="33" applyNumberFormat="1" applyFont="1" applyFill="1" applyBorder="1" applyAlignment="1">
      <alignment horizontal="left"/>
    </xf>
    <xf numFmtId="49" fontId="23" fillId="0" borderId="31" xfId="33" applyNumberFormat="1" applyFont="1" applyFill="1" applyBorder="1" applyAlignment="1">
      <alignment horizontal="left"/>
    </xf>
    <xf numFmtId="4" fontId="30" fillId="0" borderId="41" xfId="33" applyNumberFormat="1" applyFont="1" applyFill="1" applyBorder="1" applyAlignment="1" applyProtection="1"/>
    <xf numFmtId="4" fontId="30" fillId="0" borderId="42" xfId="33" applyNumberFormat="1" applyFont="1" applyFill="1" applyBorder="1" applyAlignment="1" applyProtection="1"/>
    <xf numFmtId="4" fontId="30" fillId="0" borderId="22" xfId="33" applyNumberFormat="1" applyFont="1" applyFill="1" applyBorder="1" applyAlignment="1" applyProtection="1"/>
    <xf numFmtId="4" fontId="12" fillId="0" borderId="32" xfId="33" applyNumberFormat="1" applyFont="1" applyFill="1" applyBorder="1" applyAlignment="1" applyProtection="1">
      <protection locked="0"/>
    </xf>
    <xf numFmtId="4" fontId="30" fillId="0" borderId="38" xfId="33" applyNumberFormat="1" applyFont="1" applyFill="1" applyBorder="1" applyAlignment="1" applyProtection="1"/>
    <xf numFmtId="4" fontId="12" fillId="0" borderId="43" xfId="33" applyNumberFormat="1" applyFont="1" applyFill="1" applyBorder="1" applyAlignment="1" applyProtection="1"/>
    <xf numFmtId="4" fontId="12" fillId="0" borderId="44" xfId="33" applyNumberFormat="1" applyFont="1" applyFill="1" applyBorder="1" applyAlignment="1" applyProtection="1">
      <protection locked="0"/>
    </xf>
    <xf numFmtId="4" fontId="12" fillId="0" borderId="45" xfId="33" applyNumberFormat="1" applyFont="1" applyFill="1" applyBorder="1" applyAlignment="1" applyProtection="1"/>
    <xf numFmtId="4" fontId="30" fillId="0" borderId="46" xfId="33" applyNumberFormat="1" applyFont="1" applyFill="1" applyBorder="1" applyAlignment="1" applyProtection="1"/>
    <xf numFmtId="4" fontId="12" fillId="0" borderId="41" xfId="33" applyNumberFormat="1" applyFont="1" applyFill="1" applyBorder="1" applyAlignment="1" applyProtection="1">
      <protection locked="0"/>
    </xf>
    <xf numFmtId="4" fontId="12" fillId="0" borderId="32" xfId="33" applyNumberFormat="1" applyFont="1" applyFill="1" applyBorder="1" applyAlignment="1" applyProtection="1"/>
    <xf numFmtId="4" fontId="12" fillId="0" borderId="41" xfId="33" applyNumberFormat="1" applyFont="1" applyFill="1" applyBorder="1" applyAlignment="1" applyProtection="1"/>
    <xf numFmtId="4" fontId="4" fillId="0" borderId="45" xfId="30" applyNumberFormat="1" applyFont="1" applyFill="1" applyBorder="1"/>
    <xf numFmtId="4" fontId="4" fillId="0" borderId="47" xfId="30" applyNumberFormat="1" applyFont="1" applyBorder="1"/>
    <xf numFmtId="49" fontId="23" fillId="0" borderId="12" xfId="33" applyNumberFormat="1" applyFont="1" applyFill="1" applyBorder="1" applyAlignment="1">
      <alignment horizontal="left"/>
    </xf>
    <xf numFmtId="4" fontId="4" fillId="0" borderId="32" xfId="30" applyNumberFormat="1" applyFont="1" applyBorder="1"/>
    <xf numFmtId="4" fontId="12" fillId="0" borderId="46" xfId="33" applyNumberFormat="1" applyFont="1" applyFill="1" applyBorder="1" applyAlignment="1" applyProtection="1">
      <protection locked="0"/>
    </xf>
    <xf numFmtId="4" fontId="4" fillId="0" borderId="42" xfId="30" applyNumberFormat="1" applyFont="1" applyFill="1" applyBorder="1"/>
    <xf numFmtId="4" fontId="4" fillId="0" borderId="38" xfId="30" applyNumberFormat="1" applyFont="1" applyFill="1" applyBorder="1"/>
    <xf numFmtId="4" fontId="4" fillId="0" borderId="42" xfId="30" applyNumberFormat="1" applyFont="1" applyBorder="1"/>
    <xf numFmtId="4" fontId="4" fillId="0" borderId="38" xfId="30" applyNumberFormat="1" applyFont="1" applyBorder="1"/>
    <xf numFmtId="4" fontId="4" fillId="0" borderId="46" xfId="30" applyNumberFormat="1" applyFont="1" applyBorder="1"/>
    <xf numFmtId="4" fontId="4" fillId="0" borderId="46" xfId="30" applyNumberFormat="1" applyFont="1" applyFill="1" applyBorder="1"/>
    <xf numFmtId="4" fontId="4" fillId="26" borderId="42" xfId="30" applyNumberFormat="1" applyFont="1" applyFill="1" applyBorder="1"/>
    <xf numFmtId="4" fontId="12" fillId="0" borderId="47" xfId="30" applyNumberFormat="1" applyFont="1" applyBorder="1" applyAlignment="1" applyProtection="1"/>
    <xf numFmtId="4" fontId="12" fillId="0" borderId="44" xfId="30" applyNumberFormat="1" applyFont="1" applyBorder="1" applyAlignment="1" applyProtection="1">
      <protection locked="0"/>
    </xf>
    <xf numFmtId="4" fontId="12" fillId="0" borderId="44" xfId="30" applyNumberFormat="1" applyFont="1" applyBorder="1" applyAlignment="1" applyProtection="1"/>
    <xf numFmtId="4" fontId="12" fillId="0" borderId="45" xfId="30" applyNumberFormat="1" applyFont="1" applyBorder="1" applyProtection="1">
      <protection locked="0"/>
    </xf>
    <xf numFmtId="4" fontId="30" fillId="0" borderId="47" xfId="33" quotePrefix="1" applyNumberFormat="1" applyFont="1" applyFill="1" applyBorder="1" applyAlignment="1" applyProtection="1">
      <protection locked="0"/>
    </xf>
    <xf numFmtId="4" fontId="4" fillId="0" borderId="44" xfId="30" applyNumberFormat="1" applyFont="1" applyBorder="1" applyAlignment="1" applyProtection="1"/>
    <xf numFmtId="4" fontId="12" fillId="0" borderId="44" xfId="30" applyNumberFormat="1" applyFont="1" applyBorder="1" applyProtection="1">
      <protection locked="0"/>
    </xf>
    <xf numFmtId="4" fontId="12" fillId="26" borderId="42" xfId="30" applyNumberFormat="1" applyFont="1" applyFill="1" applyBorder="1" applyAlignment="1" applyProtection="1">
      <protection locked="0"/>
    </xf>
    <xf numFmtId="14" fontId="4" fillId="0" borderId="0" xfId="30" applyNumberFormat="1" applyFont="1"/>
    <xf numFmtId="10" fontId="37" fillId="0" borderId="0" xfId="0" applyNumberFormat="1" applyFont="1" applyFill="1" applyBorder="1" applyAlignment="1">
      <alignment wrapText="1"/>
    </xf>
    <xf numFmtId="0" fontId="16" fillId="0" borderId="0" xfId="30" applyFont="1" applyFill="1"/>
    <xf numFmtId="4" fontId="30" fillId="0" borderId="48" xfId="33" applyNumberFormat="1" applyFont="1" applyFill="1" applyBorder="1" applyAlignment="1" applyProtection="1"/>
    <xf numFmtId="4" fontId="12" fillId="0" borderId="49" xfId="33" applyNumberFormat="1" applyFont="1" applyFill="1" applyBorder="1" applyProtection="1">
      <protection locked="0"/>
    </xf>
    <xf numFmtId="4" fontId="30" fillId="0" borderId="50" xfId="33" applyNumberFormat="1" applyFont="1" applyFill="1" applyBorder="1" applyAlignment="1" applyProtection="1"/>
    <xf numFmtId="4" fontId="12" fillId="0" borderId="48" xfId="33" applyNumberFormat="1" applyFont="1" applyFill="1" applyBorder="1" applyProtection="1">
      <protection locked="0"/>
    </xf>
    <xf numFmtId="3" fontId="30" fillId="0" borderId="38" xfId="33" applyNumberFormat="1" applyFont="1" applyFill="1" applyBorder="1" applyAlignment="1" applyProtection="1"/>
    <xf numFmtId="4" fontId="12" fillId="0" borderId="49" xfId="33" applyNumberFormat="1" applyFont="1" applyFill="1" applyBorder="1" applyProtection="1"/>
    <xf numFmtId="4" fontId="30" fillId="0" borderId="49" xfId="33" applyNumberFormat="1" applyFont="1" applyFill="1" applyBorder="1" applyProtection="1"/>
    <xf numFmtId="4" fontId="12" fillId="0" borderId="50" xfId="30" applyNumberFormat="1" applyFont="1" applyBorder="1" applyProtection="1">
      <protection locked="0"/>
    </xf>
    <xf numFmtId="4" fontId="12" fillId="0" borderId="50" xfId="30" applyNumberFormat="1" applyFont="1" applyFill="1" applyBorder="1" applyProtection="1">
      <protection locked="0"/>
    </xf>
    <xf numFmtId="4" fontId="12" fillId="26" borderId="38" xfId="30" applyNumberFormat="1" applyFont="1" applyFill="1" applyBorder="1"/>
    <xf numFmtId="4" fontId="12" fillId="0" borderId="38" xfId="30" applyNumberFormat="1" applyFont="1" applyBorder="1" applyAlignment="1" applyProtection="1"/>
    <xf numFmtId="4" fontId="12" fillId="0" borderId="49" xfId="30" applyNumberFormat="1" applyFont="1" applyBorder="1" applyProtection="1">
      <protection locked="0"/>
    </xf>
    <xf numFmtId="4" fontId="12" fillId="26" borderId="49" xfId="30" applyNumberFormat="1" applyFont="1" applyFill="1" applyBorder="1" applyProtection="1">
      <protection locked="0"/>
    </xf>
    <xf numFmtId="4" fontId="30" fillId="0" borderId="38" xfId="33" applyNumberFormat="1" applyFont="1" applyFill="1" applyBorder="1" applyProtection="1">
      <protection locked="0"/>
    </xf>
    <xf numFmtId="4" fontId="12" fillId="0" borderId="38" xfId="30" applyNumberFormat="1" applyFont="1" applyBorder="1" applyProtection="1"/>
    <xf numFmtId="4" fontId="4" fillId="0" borderId="49" xfId="30" applyNumberFormat="1" applyFont="1" applyBorder="1" applyAlignment="1" applyProtection="1"/>
    <xf numFmtId="4" fontId="9" fillId="0" borderId="0" xfId="0" applyNumberFormat="1" applyFont="1" applyProtection="1"/>
    <xf numFmtId="4" fontId="23" fillId="0" borderId="0" xfId="0" applyNumberFormat="1" applyFont="1" applyBorder="1" applyProtection="1"/>
    <xf numFmtId="4" fontId="23" fillId="0" borderId="0" xfId="30" applyNumberFormat="1" applyFont="1"/>
    <xf numFmtId="0" fontId="23" fillId="0" borderId="0" xfId="0" applyFont="1" applyProtection="1"/>
    <xf numFmtId="4" fontId="23" fillId="0" borderId="0" xfId="0" applyNumberFormat="1" applyFont="1" applyProtection="1"/>
    <xf numFmtId="0" fontId="23" fillId="0" borderId="0" xfId="0" applyFont="1" applyBorder="1"/>
    <xf numFmtId="4" fontId="23" fillId="0" borderId="0" xfId="32" applyNumberFormat="1" applyFont="1" applyFill="1" applyBorder="1"/>
    <xf numFmtId="0" fontId="23" fillId="0" borderId="0" xfId="0" applyFont="1"/>
    <xf numFmtId="4" fontId="29" fillId="0" borderId="0" xfId="0" applyNumberFormat="1" applyFont="1" applyBorder="1" applyAlignment="1"/>
    <xf numFmtId="4" fontId="12" fillId="0" borderId="27" xfId="33" applyNumberFormat="1" applyFont="1" applyFill="1" applyBorder="1" applyProtection="1">
      <protection locked="0"/>
    </xf>
    <xf numFmtId="4" fontId="12" fillId="0" borderId="0" xfId="33" applyNumberFormat="1" applyFont="1" applyFill="1" applyBorder="1" applyProtection="1">
      <protection locked="0"/>
    </xf>
    <xf numFmtId="4" fontId="12" fillId="0" borderId="24" xfId="33" applyNumberFormat="1" applyFont="1" applyFill="1" applyBorder="1" applyAlignment="1" applyProtection="1"/>
    <xf numFmtId="0" fontId="20" fillId="25" borderId="51" xfId="33" applyFont="1" applyFill="1" applyBorder="1"/>
    <xf numFmtId="0" fontId="39" fillId="27" borderId="0" xfId="33" applyFont="1" applyFill="1" applyBorder="1" applyAlignment="1"/>
    <xf numFmtId="4" fontId="36" fillId="31" borderId="52" xfId="33" applyNumberFormat="1" applyFont="1" applyFill="1" applyBorder="1" applyAlignment="1" applyProtection="1">
      <alignment horizontal="center"/>
      <protection locked="0"/>
    </xf>
    <xf numFmtId="0" fontId="35" fillId="32" borderId="0" xfId="0" applyFont="1" applyFill="1"/>
    <xf numFmtId="0" fontId="20" fillId="32" borderId="0" xfId="0" applyFont="1" applyFill="1"/>
    <xf numFmtId="0" fontId="20" fillId="27" borderId="0" xfId="33" applyFont="1" applyFill="1" applyBorder="1"/>
    <xf numFmtId="0" fontId="13" fillId="33" borderId="53" xfId="0" applyFont="1" applyFill="1" applyBorder="1" applyAlignment="1">
      <alignment horizontal="left" vertical="center"/>
    </xf>
    <xf numFmtId="3" fontId="6" fillId="33" borderId="17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3" fontId="3" fillId="0" borderId="18" xfId="0" applyNumberFormat="1" applyFont="1" applyFill="1" applyBorder="1" applyAlignment="1">
      <alignment horizontal="right" wrapText="1"/>
    </xf>
    <xf numFmtId="3" fontId="3" fillId="0" borderId="19" xfId="0" applyNumberFormat="1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left" vertical="center"/>
    </xf>
    <xf numFmtId="3" fontId="6" fillId="0" borderId="18" xfId="0" applyNumberFormat="1" applyFont="1" applyFill="1" applyBorder="1" applyAlignment="1">
      <alignment wrapText="1"/>
    </xf>
    <xf numFmtId="3" fontId="6" fillId="0" borderId="18" xfId="0" applyNumberFormat="1" applyFont="1" applyFill="1" applyBorder="1"/>
    <xf numFmtId="3" fontId="6" fillId="0" borderId="19" xfId="0" applyNumberFormat="1" applyFont="1" applyFill="1" applyBorder="1"/>
    <xf numFmtId="0" fontId="3" fillId="0" borderId="11" xfId="0" applyFont="1" applyFill="1" applyBorder="1" applyAlignment="1">
      <alignment horizontal="left" vertical="center"/>
    </xf>
    <xf numFmtId="3" fontId="3" fillId="0" borderId="18" xfId="0" applyNumberFormat="1" applyFont="1" applyFill="1" applyBorder="1" applyAlignment="1">
      <alignment wrapText="1"/>
    </xf>
    <xf numFmtId="3" fontId="3" fillId="0" borderId="19" xfId="0" applyNumberFormat="1" applyFont="1" applyFill="1" applyBorder="1" applyAlignment="1">
      <alignment wrapText="1"/>
    </xf>
    <xf numFmtId="0" fontId="9" fillId="0" borderId="54" xfId="0" applyFont="1" applyFill="1" applyBorder="1" applyAlignment="1">
      <alignment horizontal="left" vertical="center"/>
    </xf>
    <xf numFmtId="3" fontId="3" fillId="0" borderId="44" xfId="0" applyNumberFormat="1" applyFont="1" applyFill="1" applyBorder="1" applyAlignment="1">
      <alignment wrapText="1"/>
    </xf>
    <xf numFmtId="0" fontId="9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12" xfId="0" applyFont="1" applyBorder="1"/>
    <xf numFmtId="0" fontId="6" fillId="0" borderId="18" xfId="0" applyFont="1" applyFill="1" applyBorder="1"/>
    <xf numFmtId="0" fontId="6" fillId="0" borderId="19" xfId="0" applyFont="1" applyFill="1" applyBorder="1"/>
    <xf numFmtId="3" fontId="3" fillId="25" borderId="19" xfId="0" applyNumberFormat="1" applyFont="1" applyFill="1" applyBorder="1"/>
    <xf numFmtId="3" fontId="6" fillId="0" borderId="18" xfId="0" applyNumberFormat="1" applyFont="1" applyFill="1" applyBorder="1" applyAlignment="1">
      <alignment horizontal="right" vertical="center"/>
    </xf>
    <xf numFmtId="3" fontId="6" fillId="0" borderId="55" xfId="0" applyNumberFormat="1" applyFont="1" applyFill="1" applyBorder="1"/>
    <xf numFmtId="0" fontId="3" fillId="0" borderId="16" xfId="0" applyFont="1" applyFill="1" applyBorder="1" applyAlignment="1">
      <alignment wrapText="1"/>
    </xf>
    <xf numFmtId="181" fontId="6" fillId="25" borderId="20" xfId="0" applyNumberFormat="1" applyFont="1" applyFill="1" applyBorder="1" applyAlignment="1">
      <alignment wrapText="1"/>
    </xf>
    <xf numFmtId="181" fontId="6" fillId="25" borderId="21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3" fontId="6" fillId="25" borderId="18" xfId="0" applyNumberFormat="1" applyFont="1" applyFill="1" applyBorder="1" applyAlignment="1">
      <alignment horizontal="right" wrapText="1"/>
    </xf>
    <xf numFmtId="3" fontId="6" fillId="25" borderId="19" xfId="0" applyNumberFormat="1" applyFont="1" applyFill="1" applyBorder="1" applyAlignment="1">
      <alignment horizontal="right" wrapText="1"/>
    </xf>
    <xf numFmtId="0" fontId="6" fillId="25" borderId="18" xfId="0" applyFont="1" applyFill="1" applyBorder="1"/>
    <xf numFmtId="0" fontId="6" fillId="25" borderId="19" xfId="0" applyFont="1" applyFill="1" applyBorder="1"/>
    <xf numFmtId="0" fontId="6" fillId="25" borderId="18" xfId="0" applyFont="1" applyFill="1" applyBorder="1" applyAlignment="1">
      <alignment wrapText="1"/>
    </xf>
    <xf numFmtId="0" fontId="0" fillId="0" borderId="0" xfId="0" applyFill="1" applyAlignment="1"/>
    <xf numFmtId="0" fontId="9" fillId="33" borderId="18" xfId="0" applyFont="1" applyFill="1" applyBorder="1" applyAlignment="1">
      <alignment horizontal="left" vertical="center"/>
    </xf>
    <xf numFmtId="3" fontId="3" fillId="33" borderId="18" xfId="0" applyNumberFormat="1" applyFont="1" applyFill="1" applyBorder="1" applyAlignment="1">
      <alignment horizontal="right" wrapText="1"/>
    </xf>
    <xf numFmtId="3" fontId="3" fillId="33" borderId="19" xfId="0" applyNumberFormat="1" applyFont="1" applyFill="1" applyBorder="1" applyAlignment="1">
      <alignment horizontal="right" wrapText="1"/>
    </xf>
    <xf numFmtId="3" fontId="6" fillId="33" borderId="18" xfId="0" applyNumberFormat="1" applyFont="1" applyFill="1" applyBorder="1" applyAlignment="1">
      <alignment wrapText="1"/>
    </xf>
    <xf numFmtId="3" fontId="6" fillId="33" borderId="34" xfId="0" applyNumberFormat="1" applyFont="1" applyFill="1" applyBorder="1" applyAlignment="1">
      <alignment wrapText="1"/>
    </xf>
    <xf numFmtId="3" fontId="6" fillId="33" borderId="35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9" fillId="33" borderId="11" xfId="0" applyFont="1" applyFill="1" applyBorder="1" applyAlignment="1">
      <alignment vertical="top" wrapText="1"/>
    </xf>
    <xf numFmtId="3" fontId="6" fillId="33" borderId="18" xfId="0" applyNumberFormat="1" applyFont="1" applyFill="1" applyBorder="1" applyAlignment="1">
      <alignment horizontal="right" vertical="center"/>
    </xf>
    <xf numFmtId="3" fontId="6" fillId="33" borderId="18" xfId="0" applyNumberFormat="1" applyFont="1" applyFill="1" applyBorder="1"/>
    <xf numFmtId="3" fontId="6" fillId="33" borderId="36" xfId="0" applyNumberFormat="1" applyFont="1" applyFill="1" applyBorder="1"/>
    <xf numFmtId="3" fontId="6" fillId="33" borderId="55" xfId="0" applyNumberFormat="1" applyFont="1" applyFill="1" applyBorder="1"/>
    <xf numFmtId="3" fontId="3" fillId="33" borderId="18" xfId="0" applyNumberFormat="1" applyFont="1" applyFill="1" applyBorder="1" applyAlignment="1">
      <alignment wrapText="1"/>
    </xf>
    <xf numFmtId="0" fontId="13" fillId="33" borderId="18" xfId="0" applyFont="1" applyFill="1" applyBorder="1" applyAlignment="1">
      <alignment horizontal="left" vertical="center"/>
    </xf>
    <xf numFmtId="3" fontId="6" fillId="33" borderId="18" xfId="0" applyNumberFormat="1" applyFont="1" applyFill="1" applyBorder="1" applyAlignment="1">
      <alignment horizontal="right" wrapText="1"/>
    </xf>
    <xf numFmtId="3" fontId="3" fillId="33" borderId="19" xfId="0" applyNumberFormat="1" applyFont="1" applyFill="1" applyBorder="1" applyAlignment="1">
      <alignment wrapText="1"/>
    </xf>
    <xf numFmtId="0" fontId="8" fillId="27" borderId="0" xfId="33" applyFont="1" applyFill="1" applyBorder="1"/>
    <xf numFmtId="0" fontId="8" fillId="27" borderId="0" xfId="30" applyFont="1" applyFill="1" applyBorder="1" applyAlignment="1">
      <alignment horizontal="left"/>
    </xf>
    <xf numFmtId="0" fontId="5" fillId="34" borderId="0" xfId="0" applyFont="1" applyFill="1"/>
    <xf numFmtId="4" fontId="36" fillId="31" borderId="41" xfId="33" applyNumberFormat="1" applyFont="1" applyFill="1" applyBorder="1" applyAlignment="1" applyProtection="1">
      <alignment horizontal="left" wrapText="1"/>
      <protection locked="0"/>
    </xf>
    <xf numFmtId="0" fontId="35" fillId="32" borderId="0" xfId="0" applyFont="1" applyFill="1" applyAlignment="1">
      <alignment wrapText="1"/>
    </xf>
    <xf numFmtId="4" fontId="12" fillId="35" borderId="41" xfId="33" applyNumberFormat="1" applyFont="1" applyFill="1" applyBorder="1" applyAlignment="1" applyProtection="1"/>
    <xf numFmtId="4" fontId="12" fillId="35" borderId="46" xfId="33" applyNumberFormat="1" applyFont="1" applyFill="1" applyBorder="1" applyAlignment="1" applyProtection="1"/>
    <xf numFmtId="3" fontId="6" fillId="34" borderId="18" xfId="0" applyNumberFormat="1" applyFont="1" applyFill="1" applyBorder="1"/>
    <xf numFmtId="0" fontId="2" fillId="34" borderId="0" xfId="0" applyNumberFormat="1" applyFont="1" applyFill="1" applyBorder="1" applyAlignment="1">
      <alignment horizontal="center" wrapText="1"/>
    </xf>
    <xf numFmtId="0" fontId="20" fillId="0" borderId="0" xfId="30" applyFont="1" applyFill="1"/>
    <xf numFmtId="0" fontId="5" fillId="32" borderId="0" xfId="0" applyFont="1" applyFill="1"/>
    <xf numFmtId="0" fontId="2" fillId="24" borderId="47" xfId="0" applyNumberFormat="1" applyFont="1" applyFill="1" applyBorder="1" applyAlignment="1">
      <alignment horizontal="center" wrapText="1"/>
    </xf>
    <xf numFmtId="0" fontId="5" fillId="29" borderId="0" xfId="0" applyFont="1" applyFill="1"/>
    <xf numFmtId="0" fontId="31" fillId="0" borderId="0" xfId="0" applyFont="1" applyFill="1" applyProtection="1"/>
    <xf numFmtId="4" fontId="31" fillId="0" borderId="0" xfId="0" applyNumberFormat="1" applyFont="1" applyFill="1" applyProtection="1"/>
    <xf numFmtId="0" fontId="2" fillId="0" borderId="0" xfId="0" applyFont="1" applyFill="1"/>
    <xf numFmtId="3" fontId="31" fillId="0" borderId="0" xfId="0" applyNumberFormat="1" applyFont="1" applyFill="1" applyProtection="1"/>
    <xf numFmtId="3" fontId="3" fillId="34" borderId="38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3" fontId="5" fillId="0" borderId="0" xfId="0" applyNumberFormat="1" applyFont="1" applyFill="1"/>
    <xf numFmtId="3" fontId="5" fillId="0" borderId="0" xfId="0" applyNumberFormat="1" applyFont="1"/>
    <xf numFmtId="0" fontId="8" fillId="0" borderId="23" xfId="30" applyFont="1" applyFill="1" applyBorder="1"/>
    <xf numFmtId="0" fontId="21" fillId="0" borderId="24" xfId="30" applyFont="1" applyFill="1" applyBorder="1"/>
    <xf numFmtId="0" fontId="22" fillId="0" borderId="0" xfId="30" applyFont="1" applyFill="1" applyBorder="1"/>
    <xf numFmtId="0" fontId="18" fillId="0" borderId="0" xfId="30" applyFont="1" applyFill="1" applyBorder="1"/>
    <xf numFmtId="0" fontId="31" fillId="36" borderId="30" xfId="30" applyFont="1" applyFill="1" applyBorder="1" applyAlignment="1">
      <alignment horizontal="left"/>
    </xf>
    <xf numFmtId="0" fontId="20" fillId="27" borderId="0" xfId="30" applyFont="1" applyFill="1" applyAlignment="1">
      <alignment wrapText="1"/>
    </xf>
    <xf numFmtId="3" fontId="6" fillId="32" borderId="18" xfId="0" applyNumberFormat="1" applyFont="1" applyFill="1" applyBorder="1" applyAlignment="1">
      <alignment wrapText="1"/>
    </xf>
    <xf numFmtId="0" fontId="0" fillId="0" borderId="0" xfId="0" applyAlignment="1"/>
    <xf numFmtId="0" fontId="2" fillId="0" borderId="56" xfId="0" applyFont="1" applyBorder="1" applyAlignment="1">
      <alignment horizontal="left"/>
    </xf>
    <xf numFmtId="0" fontId="20" fillId="32" borderId="0" xfId="0" applyFont="1" applyFill="1" applyAlignment="1"/>
    <xf numFmtId="0" fontId="4" fillId="0" borderId="53" xfId="0" applyFont="1" applyFill="1" applyBorder="1" applyAlignment="1">
      <alignment horizontal="left"/>
    </xf>
    <xf numFmtId="3" fontId="11" fillId="0" borderId="18" xfId="0" applyNumberFormat="1" applyFont="1" applyFill="1" applyBorder="1" applyAlignment="1"/>
    <xf numFmtId="3" fontId="11" fillId="0" borderId="19" xfId="0" applyNumberFormat="1" applyFont="1" applyFill="1" applyBorder="1" applyAlignment="1"/>
    <xf numFmtId="0" fontId="5" fillId="0" borderId="0" xfId="0" applyFont="1" applyFill="1" applyAlignment="1"/>
    <xf numFmtId="0" fontId="2" fillId="0" borderId="53" xfId="0" applyFont="1" applyFill="1" applyBorder="1" applyAlignment="1">
      <alignment horizontal="left"/>
    </xf>
    <xf numFmtId="3" fontId="5" fillId="0" borderId="18" xfId="0" applyNumberFormat="1" applyFont="1" applyFill="1" applyBorder="1" applyAlignment="1"/>
    <xf numFmtId="3" fontId="5" fillId="0" borderId="19" xfId="0" applyNumberFormat="1" applyFont="1" applyFill="1" applyBorder="1" applyAlignment="1"/>
    <xf numFmtId="0" fontId="13" fillId="33" borderId="53" xfId="0" applyFont="1" applyFill="1" applyBorder="1" applyAlignment="1">
      <alignment horizontal="left"/>
    </xf>
    <xf numFmtId="3" fontId="5" fillId="33" borderId="18" xfId="0" applyNumberFormat="1" applyFont="1" applyFill="1" applyBorder="1" applyAlignment="1"/>
    <xf numFmtId="3" fontId="5" fillId="33" borderId="19" xfId="0" applyNumberFormat="1" applyFont="1" applyFill="1" applyBorder="1" applyAlignment="1"/>
    <xf numFmtId="0" fontId="0" fillId="33" borderId="0" xfId="0" applyFill="1" applyAlignment="1"/>
    <xf numFmtId="0" fontId="2" fillId="27" borderId="12" xfId="0" applyFont="1" applyFill="1" applyBorder="1" applyAlignment="1">
      <alignment horizontal="left"/>
    </xf>
    <xf numFmtId="0" fontId="2" fillId="27" borderId="0" xfId="0" applyFont="1" applyFill="1" applyAlignment="1"/>
    <xf numFmtId="0" fontId="0" fillId="29" borderId="0" xfId="0" applyFill="1" applyAlignment="1"/>
    <xf numFmtId="3" fontId="0" fillId="0" borderId="0" xfId="0" applyNumberFormat="1" applyFill="1" applyAlignment="1"/>
    <xf numFmtId="3" fontId="11" fillId="27" borderId="18" xfId="0" applyNumberFormat="1" applyFont="1" applyFill="1" applyBorder="1" applyAlignment="1"/>
    <xf numFmtId="0" fontId="5" fillId="27" borderId="0" xfId="0" applyFont="1" applyFill="1" applyAlignment="1"/>
    <xf numFmtId="0" fontId="0" fillId="27" borderId="0" xfId="0" applyFill="1" applyAlignment="1"/>
    <xf numFmtId="3" fontId="5" fillId="27" borderId="18" xfId="0" applyNumberFormat="1" applyFont="1" applyFill="1" applyBorder="1" applyAlignment="1"/>
    <xf numFmtId="3" fontId="5" fillId="26" borderId="18" xfId="0" applyNumberFormat="1" applyFont="1" applyFill="1" applyBorder="1" applyAlignment="1"/>
    <xf numFmtId="9" fontId="0" fillId="0" borderId="0" xfId="0" applyNumberFormat="1" applyFill="1" applyAlignment="1"/>
    <xf numFmtId="3" fontId="10" fillId="0" borderId="18" xfId="32" applyNumberFormat="1" applyFont="1" applyFill="1" applyBorder="1" applyAlignment="1"/>
    <xf numFmtId="0" fontId="2" fillId="0" borderId="0" xfId="0" applyFont="1" applyAlignment="1"/>
    <xf numFmtId="0" fontId="9" fillId="0" borderId="11" xfId="0" applyFont="1" applyFill="1" applyBorder="1" applyAlignment="1"/>
    <xf numFmtId="0" fontId="62" fillId="0" borderId="0" xfId="0" applyFont="1" applyAlignment="1"/>
    <xf numFmtId="0" fontId="0" fillId="0" borderId="12" xfId="0" applyBorder="1" applyAlignment="1"/>
    <xf numFmtId="0" fontId="11" fillId="26" borderId="17" xfId="0" applyFont="1" applyFill="1" applyBorder="1" applyAlignment="1"/>
    <xf numFmtId="0" fontId="5" fillId="26" borderId="17" xfId="0" applyFont="1" applyFill="1" applyBorder="1" applyAlignment="1"/>
    <xf numFmtId="0" fontId="11" fillId="0" borderId="18" xfId="0" applyFont="1" applyFill="1" applyBorder="1" applyAlignment="1"/>
    <xf numFmtId="0" fontId="11" fillId="0" borderId="19" xfId="0" applyFont="1" applyFill="1" applyBorder="1" applyAlignment="1"/>
    <xf numFmtId="3" fontId="2" fillId="31" borderId="18" xfId="0" applyNumberFormat="1" applyFont="1" applyFill="1" applyBorder="1" applyAlignment="1"/>
    <xf numFmtId="3" fontId="2" fillId="37" borderId="18" xfId="0" applyNumberFormat="1" applyFont="1" applyFill="1" applyBorder="1" applyAlignment="1"/>
    <xf numFmtId="3" fontId="2" fillId="38" borderId="18" xfId="0" applyNumberFormat="1" applyFont="1" applyFill="1" applyBorder="1" applyAlignment="1"/>
    <xf numFmtId="3" fontId="2" fillId="25" borderId="19" xfId="0" applyNumberFormat="1" applyFont="1" applyFill="1" applyBorder="1" applyAlignment="1"/>
    <xf numFmtId="0" fontId="4" fillId="0" borderId="13" xfId="0" applyFont="1" applyFill="1" applyBorder="1" applyAlignment="1">
      <alignment wrapText="1"/>
    </xf>
    <xf numFmtId="3" fontId="5" fillId="26" borderId="57" xfId="0" applyNumberFormat="1" applyFont="1" applyFill="1" applyBorder="1" applyAlignment="1">
      <alignment horizontal="right"/>
    </xf>
    <xf numFmtId="3" fontId="5" fillId="0" borderId="55" xfId="0" applyNumberFormat="1" applyFont="1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2" fillId="32" borderId="0" xfId="0" applyFont="1" applyFill="1" applyAlignment="1"/>
    <xf numFmtId="0" fontId="14" fillId="0" borderId="0" xfId="0" applyFont="1" applyAlignment="1"/>
    <xf numFmtId="3" fontId="2" fillId="26" borderId="18" xfId="0" applyNumberFormat="1" applyFont="1" applyFill="1" applyBorder="1" applyAlignment="1"/>
    <xf numFmtId="3" fontId="2" fillId="26" borderId="19" xfId="0" applyNumberFormat="1" applyFont="1" applyFill="1" applyBorder="1" applyAlignment="1"/>
    <xf numFmtId="3" fontId="5" fillId="0" borderId="18" xfId="0" applyNumberFormat="1" applyFont="1" applyBorder="1" applyAlignment="1"/>
    <xf numFmtId="0" fontId="5" fillId="0" borderId="0" xfId="0" applyFont="1" applyAlignment="1"/>
    <xf numFmtId="3" fontId="2" fillId="27" borderId="18" xfId="0" applyNumberFormat="1" applyFont="1" applyFill="1" applyBorder="1" applyAlignment="1"/>
    <xf numFmtId="3" fontId="2" fillId="27" borderId="19" xfId="0" applyNumberFormat="1" applyFont="1" applyFill="1" applyBorder="1" applyAlignment="1"/>
    <xf numFmtId="3" fontId="5" fillId="26" borderId="20" xfId="0" applyNumberFormat="1" applyFont="1" applyFill="1" applyBorder="1" applyAlignment="1"/>
    <xf numFmtId="10" fontId="0" fillId="0" borderId="0" xfId="0" applyNumberFormat="1"/>
    <xf numFmtId="0" fontId="0" fillId="32" borderId="0" xfId="0" applyFill="1" applyAlignment="1"/>
    <xf numFmtId="0" fontId="2" fillId="0" borderId="0" xfId="0" applyFont="1" applyFill="1" applyAlignment="1"/>
    <xf numFmtId="49" fontId="43" fillId="39" borderId="58" xfId="0" applyNumberFormat="1" applyFont="1" applyFill="1" applyBorder="1" applyAlignment="1">
      <alignment horizontal="left" wrapText="1"/>
    </xf>
    <xf numFmtId="49" fontId="43" fillId="39" borderId="58" xfId="0" applyNumberFormat="1" applyFont="1" applyFill="1" applyBorder="1" applyAlignment="1">
      <alignment horizontal="left"/>
    </xf>
    <xf numFmtId="3" fontId="2" fillId="40" borderId="18" xfId="0" applyNumberFormat="1" applyFont="1" applyFill="1" applyBorder="1" applyAlignment="1"/>
    <xf numFmtId="0" fontId="44" fillId="27" borderId="36" xfId="30" applyFont="1" applyFill="1" applyBorder="1" applyAlignment="1">
      <alignment wrapText="1"/>
    </xf>
    <xf numFmtId="0" fontId="44" fillId="27" borderId="34" xfId="30" applyFont="1" applyFill="1" applyBorder="1" applyAlignment="1">
      <alignment horizontal="center"/>
    </xf>
    <xf numFmtId="4" fontId="36" fillId="32" borderId="18" xfId="30" applyNumberFormat="1" applyFont="1" applyFill="1" applyBorder="1" applyAlignment="1" applyProtection="1">
      <alignment wrapText="1"/>
      <protection locked="0"/>
    </xf>
    <xf numFmtId="3" fontId="5" fillId="37" borderId="18" xfId="0" applyNumberFormat="1" applyFont="1" applyFill="1" applyBorder="1"/>
    <xf numFmtId="3" fontId="5" fillId="40" borderId="18" xfId="0" applyNumberFormat="1" applyFont="1" applyFill="1" applyBorder="1"/>
    <xf numFmtId="3" fontId="5" fillId="31" borderId="18" xfId="0" applyNumberFormat="1" applyFont="1" applyFill="1" applyBorder="1"/>
    <xf numFmtId="0" fontId="2" fillId="32" borderId="0" xfId="0" applyFont="1" applyFill="1"/>
    <xf numFmtId="3" fontId="5" fillId="26" borderId="59" xfId="0" applyNumberFormat="1" applyFont="1" applyFill="1" applyBorder="1" applyAlignment="1">
      <alignment horizontal="right"/>
    </xf>
    <xf numFmtId="3" fontId="5" fillId="26" borderId="19" xfId="0" applyNumberFormat="1" applyFont="1" applyFill="1" applyBorder="1" applyAlignment="1"/>
    <xf numFmtId="0" fontId="5" fillId="32" borderId="0" xfId="0" applyFont="1" applyFill="1" applyAlignment="1"/>
    <xf numFmtId="9" fontId="0" fillId="0" borderId="0" xfId="40" applyFont="1"/>
    <xf numFmtId="0" fontId="5" fillId="32" borderId="0" xfId="0" applyFont="1" applyFill="1" applyAlignment="1">
      <alignment wrapText="1"/>
    </xf>
    <xf numFmtId="0" fontId="2" fillId="24" borderId="22" xfId="0" applyNumberFormat="1" applyFont="1" applyFill="1" applyBorder="1" applyAlignment="1">
      <alignment horizontal="center" wrapText="1"/>
    </xf>
    <xf numFmtId="0" fontId="3" fillId="24" borderId="0" xfId="0" applyNumberFormat="1" applyFont="1" applyFill="1" applyBorder="1" applyAlignment="1">
      <alignment horizontal="center" wrapText="1"/>
    </xf>
    <xf numFmtId="3" fontId="5" fillId="38" borderId="19" xfId="0" applyNumberFormat="1" applyFont="1" applyFill="1" applyBorder="1"/>
    <xf numFmtId="0" fontId="8" fillId="27" borderId="0" xfId="30" applyFont="1" applyFill="1"/>
    <xf numFmtId="3" fontId="5" fillId="40" borderId="57" xfId="0" applyNumberFormat="1" applyFont="1" applyFill="1" applyBorder="1" applyAlignment="1">
      <alignment horizontal="right"/>
    </xf>
    <xf numFmtId="0" fontId="2" fillId="40" borderId="0" xfId="0" applyFont="1" applyFill="1" applyAlignment="1"/>
    <xf numFmtId="0" fontId="0" fillId="40" borderId="0" xfId="0" applyFill="1" applyAlignment="1"/>
    <xf numFmtId="3" fontId="5" fillId="40" borderId="60" xfId="0" applyNumberFormat="1" applyFont="1" applyFill="1" applyBorder="1" applyAlignment="1">
      <alignment horizontal="right"/>
    </xf>
    <xf numFmtId="3" fontId="6" fillId="0" borderId="28" xfId="0" applyNumberFormat="1" applyFont="1" applyFill="1" applyBorder="1"/>
    <xf numFmtId="3" fontId="6" fillId="33" borderId="28" xfId="0" applyNumberFormat="1" applyFont="1" applyFill="1" applyBorder="1"/>
    <xf numFmtId="0" fontId="5" fillId="30" borderId="18" xfId="0" applyFont="1" applyFill="1" applyBorder="1" applyAlignment="1">
      <alignment wrapText="1"/>
    </xf>
    <xf numFmtId="0" fontId="0" fillId="30" borderId="18" xfId="0" applyFill="1" applyBorder="1" applyAlignment="1"/>
    <xf numFmtId="0" fontId="0" fillId="34" borderId="18" xfId="0" applyFill="1" applyBorder="1"/>
    <xf numFmtId="3" fontId="6" fillId="26" borderId="19" xfId="0" applyNumberFormat="1" applyFont="1" applyFill="1" applyBorder="1" applyAlignment="1">
      <alignment wrapText="1"/>
    </xf>
    <xf numFmtId="0" fontId="20" fillId="0" borderId="27" xfId="33" applyFont="1" applyBorder="1"/>
    <xf numFmtId="4" fontId="19" fillId="0" borderId="41" xfId="33" applyNumberFormat="1" applyFont="1" applyFill="1" applyBorder="1" applyAlignment="1" applyProtection="1">
      <alignment wrapText="1"/>
      <protection locked="0"/>
    </xf>
    <xf numFmtId="0" fontId="16" fillId="0" borderId="0" xfId="33" applyFont="1" applyFill="1" applyBorder="1" applyAlignment="1">
      <alignment horizontal="left"/>
    </xf>
    <xf numFmtId="4" fontId="19" fillId="0" borderId="61" xfId="33" applyNumberFormat="1" applyFont="1" applyFill="1" applyBorder="1" applyAlignment="1" applyProtection="1">
      <alignment wrapText="1"/>
      <protection locked="0"/>
    </xf>
    <xf numFmtId="4" fontId="12" fillId="0" borderId="0" xfId="33" applyNumberFormat="1" applyFont="1" applyFill="1" applyBorder="1" applyAlignment="1" applyProtection="1"/>
    <xf numFmtId="0" fontId="0" fillId="0" borderId="0" xfId="0" applyBorder="1"/>
    <xf numFmtId="0" fontId="20" fillId="27" borderId="0" xfId="30" applyFont="1" applyFill="1" applyBorder="1" applyAlignment="1">
      <alignment horizontal="left"/>
    </xf>
    <xf numFmtId="0" fontId="2" fillId="32" borderId="0" xfId="0" applyFont="1" applyFill="1" applyBorder="1" applyAlignment="1"/>
    <xf numFmtId="3" fontId="0" fillId="40" borderId="0" xfId="0" applyNumberFormat="1" applyFill="1"/>
    <xf numFmtId="9" fontId="5" fillId="0" borderId="0" xfId="0" applyNumberFormat="1" applyFont="1" applyFill="1" applyAlignment="1"/>
    <xf numFmtId="0" fontId="2" fillId="33" borderId="0" xfId="0" applyFont="1" applyFill="1" applyAlignment="1"/>
    <xf numFmtId="0" fontId="18" fillId="34" borderId="0" xfId="0" applyFont="1" applyFill="1"/>
    <xf numFmtId="4" fontId="64" fillId="0" borderId="62" xfId="31" applyNumberFormat="1" applyFont="1" applyBorder="1" applyAlignment="1">
      <alignment horizontal="right" vertical="center"/>
    </xf>
    <xf numFmtId="0" fontId="2" fillId="0" borderId="11" xfId="34" applyFont="1" applyFill="1" applyBorder="1" applyAlignment="1">
      <alignment wrapText="1"/>
    </xf>
    <xf numFmtId="0" fontId="13" fillId="0" borderId="11" xfId="34" applyFont="1" applyFill="1" applyBorder="1" applyAlignment="1">
      <alignment wrapText="1"/>
    </xf>
    <xf numFmtId="3" fontId="5" fillId="0" borderId="19" xfId="0" applyNumberFormat="1" applyFont="1" applyFill="1" applyBorder="1"/>
    <xf numFmtId="3" fontId="5" fillId="0" borderId="18" xfId="0" applyNumberFormat="1" applyFont="1" applyFill="1" applyBorder="1"/>
    <xf numFmtId="4" fontId="36" fillId="0" borderId="41" xfId="33" applyNumberFormat="1" applyFont="1" applyFill="1" applyBorder="1" applyAlignment="1" applyProtection="1">
      <alignment horizontal="left" wrapText="1"/>
      <protection locked="0"/>
    </xf>
    <xf numFmtId="4" fontId="36" fillId="0" borderId="46" xfId="33" applyNumberFormat="1" applyFont="1" applyFill="1" applyBorder="1" applyAlignment="1" applyProtection="1">
      <alignment horizontal="left" wrapText="1"/>
      <protection locked="0"/>
    </xf>
    <xf numFmtId="0" fontId="16" fillId="0" borderId="12" xfId="33" applyFont="1" applyFill="1" applyBorder="1" applyAlignment="1">
      <alignment horizontal="left"/>
    </xf>
    <xf numFmtId="0" fontId="16" fillId="0" borderId="31" xfId="33" applyFont="1" applyFill="1" applyBorder="1" applyAlignment="1">
      <alignment horizontal="left"/>
    </xf>
    <xf numFmtId="0" fontId="20" fillId="0" borderId="23" xfId="33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20" fillId="0" borderId="23" xfId="33" applyFont="1" applyFill="1" applyBorder="1" applyAlignment="1">
      <alignment horizontal="left" wrapText="1"/>
    </xf>
    <xf numFmtId="0" fontId="8" fillId="0" borderId="23" xfId="0" applyFont="1" applyBorder="1" applyAlignment="1">
      <alignment wrapText="1"/>
    </xf>
    <xf numFmtId="0" fontId="5" fillId="34" borderId="0" xfId="0" applyFont="1" applyFill="1" applyAlignment="1">
      <alignment wrapText="1"/>
    </xf>
    <xf numFmtId="0" fontId="0" fillId="0" borderId="0" xfId="0" applyAlignment="1">
      <alignment wrapText="1"/>
    </xf>
  </cellXfs>
  <cellStyles count="50">
    <cellStyle name="20% – rõhk1" xfId="1"/>
    <cellStyle name="20% – rõhk2" xfId="2"/>
    <cellStyle name="20% – rõhk3" xfId="3"/>
    <cellStyle name="20% – rõhk4" xfId="4"/>
    <cellStyle name="20% – rõhk5" xfId="5"/>
    <cellStyle name="20% – rõhk6" xfId="6"/>
    <cellStyle name="40% – rõhk1" xfId="7"/>
    <cellStyle name="40% – rõhk2" xfId="8"/>
    <cellStyle name="40% – rõhk3" xfId="9"/>
    <cellStyle name="40% – rõhk4" xfId="10"/>
    <cellStyle name="40% – rõhk5" xfId="11"/>
    <cellStyle name="40% – rõhk6" xfId="12"/>
    <cellStyle name="60% – rõhk1" xfId="13"/>
    <cellStyle name="60% – rõhk2" xfId="14"/>
    <cellStyle name="60% – rõhk3" xfId="15"/>
    <cellStyle name="60% – rõhk4" xfId="16"/>
    <cellStyle name="60% – rõhk5" xfId="17"/>
    <cellStyle name="60% – rõhk6" xfId="18"/>
    <cellStyle name="Arvutus" xfId="19"/>
    <cellStyle name="Halb" xfId="20"/>
    <cellStyle name="Hea" xfId="21"/>
    <cellStyle name="Hoiatustekst" xfId="22"/>
    <cellStyle name="Kokku" xfId="23"/>
    <cellStyle name="Kontrolli lahtrit" xfId="24"/>
    <cellStyle name="Lingitud lahter" xfId="25"/>
    <cellStyle name="Märkus" xfId="26"/>
    <cellStyle name="Neutraalne" xfId="27"/>
    <cellStyle name="Normaallaad" xfId="0" builtinId="0"/>
    <cellStyle name="Normaallaad 12" xfId="28"/>
    <cellStyle name="Normaallaad 60" xfId="29"/>
    <cellStyle name="Normal 2" xfId="30"/>
    <cellStyle name="Normal_Eelarvearuanne" xfId="31"/>
    <cellStyle name="Normal_Sheet1" xfId="32"/>
    <cellStyle name="Normal_Sheet1 2" xfId="33"/>
    <cellStyle name="Normal_Strateegia vorm KOV" xfId="34"/>
    <cellStyle name="Pealkiri" xfId="35"/>
    <cellStyle name="Pealkiri 1" xfId="36"/>
    <cellStyle name="Pealkiri 2" xfId="37"/>
    <cellStyle name="Pealkiri 3" xfId="38"/>
    <cellStyle name="Pealkiri 4" xfId="39"/>
    <cellStyle name="Protsent" xfId="40" builtinId="5"/>
    <cellStyle name="Rõhk1" xfId="41"/>
    <cellStyle name="Rõhk2" xfId="42"/>
    <cellStyle name="Rõhk3" xfId="43"/>
    <cellStyle name="Rõhk4" xfId="44"/>
    <cellStyle name="Rõhk5" xfId="45"/>
    <cellStyle name="Rõhk6" xfId="46"/>
    <cellStyle name="Selgitav tekst" xfId="47"/>
    <cellStyle name="Sisestus" xfId="48"/>
    <cellStyle name="Väljund" xfId="4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K330"/>
  <sheetViews>
    <sheetView zoomScale="110" workbookViewId="0">
      <pane xSplit="3" ySplit="5" topLeftCell="D36" activePane="bottomRight" state="frozen"/>
      <selection pane="topRight" activeCell="E1" sqref="E1"/>
      <selection pane="bottomLeft" activeCell="A6" sqref="A6"/>
      <selection pane="bottomRight" activeCell="D53" sqref="D53"/>
    </sheetView>
  </sheetViews>
  <sheetFormatPr defaultColWidth="9.28515625" defaultRowHeight="12.75"/>
  <cols>
    <col min="1" max="1" width="11.28515625" style="195" customWidth="1"/>
    <col min="2" max="2" width="5.28515625" style="94" customWidth="1"/>
    <col min="3" max="3" width="40" style="94" customWidth="1"/>
    <col min="4" max="4" width="12.7109375" style="139" customWidth="1"/>
    <col min="5" max="5" width="10.28515625" customWidth="1"/>
    <col min="6" max="6" width="54.28515625" style="159" customWidth="1"/>
    <col min="7" max="7" width="7.28515625" style="52" customWidth="1"/>
    <col min="8" max="8" width="17.28515625" style="94" customWidth="1"/>
    <col min="9" max="9" width="12.42578125" customWidth="1"/>
    <col min="10" max="10" width="17.28515625" customWidth="1"/>
    <col min="11" max="11" width="56.28515625" customWidth="1"/>
    <col min="12" max="16384" width="9.28515625" style="52"/>
  </cols>
  <sheetData>
    <row r="1" spans="1:11" s="94" customFormat="1" ht="35.25" customHeight="1">
      <c r="A1" s="195"/>
      <c r="B1" s="146" t="s">
        <v>336</v>
      </c>
      <c r="C1" s="158"/>
      <c r="D1" s="417" t="s">
        <v>427</v>
      </c>
      <c r="E1"/>
      <c r="F1" s="276" t="s">
        <v>367</v>
      </c>
      <c r="H1" s="415" t="s">
        <v>423</v>
      </c>
      <c r="I1"/>
      <c r="J1"/>
      <c r="K1"/>
    </row>
    <row r="2" spans="1:11" s="94" customFormat="1" ht="15" customHeight="1" thickBot="1">
      <c r="A2" s="196" t="s">
        <v>229</v>
      </c>
      <c r="B2" s="71"/>
      <c r="C2" s="75"/>
      <c r="D2" s="139"/>
      <c r="E2"/>
      <c r="F2" s="277" t="s">
        <v>369</v>
      </c>
      <c r="H2" s="416" t="s">
        <v>424</v>
      </c>
      <c r="I2"/>
      <c r="J2"/>
      <c r="K2"/>
    </row>
    <row r="3" spans="1:11" s="94" customFormat="1" ht="34.5" customHeight="1">
      <c r="A3" s="197" t="s">
        <v>5</v>
      </c>
      <c r="B3" s="99"/>
      <c r="C3" s="76"/>
      <c r="D3" s="458" t="s">
        <v>393</v>
      </c>
      <c r="E3"/>
      <c r="F3" s="194" t="s">
        <v>317</v>
      </c>
      <c r="H3" s="356" t="s">
        <v>471</v>
      </c>
      <c r="I3"/>
      <c r="J3"/>
      <c r="K3"/>
    </row>
    <row r="4" spans="1:11" s="94" customFormat="1" ht="15.75" customHeight="1" thickBot="1">
      <c r="A4" s="198" t="s">
        <v>222</v>
      </c>
      <c r="B4" s="100"/>
      <c r="C4" s="77"/>
      <c r="D4" s="459"/>
      <c r="E4"/>
      <c r="F4" s="123"/>
      <c r="H4" s="275" t="s">
        <v>466</v>
      </c>
      <c r="I4"/>
      <c r="J4"/>
      <c r="K4"/>
    </row>
    <row r="5" spans="1:11" s="94" customFormat="1" ht="51.75" customHeight="1" thickBot="1">
      <c r="A5" s="101" t="s">
        <v>326</v>
      </c>
      <c r="B5" s="118" t="s">
        <v>188</v>
      </c>
      <c r="C5" s="78"/>
      <c r="D5" s="333" t="s">
        <v>467</v>
      </c>
      <c r="E5"/>
      <c r="F5" s="123"/>
      <c r="H5" s="188" t="s">
        <v>338</v>
      </c>
      <c r="I5"/>
      <c r="J5"/>
      <c r="K5"/>
    </row>
    <row r="6" spans="1:11" s="94" customFormat="1" ht="15" customHeight="1" thickBot="1">
      <c r="A6" s="199"/>
      <c r="B6" s="131" t="s">
        <v>187</v>
      </c>
      <c r="C6" s="132"/>
      <c r="D6" s="210">
        <f>D7+D14+D15+D19</f>
        <v>1471275</v>
      </c>
      <c r="E6"/>
      <c r="F6" s="123"/>
      <c r="H6" s="245">
        <f>H7+H14+H15+H19</f>
        <v>1466056.1099999999</v>
      </c>
      <c r="I6"/>
      <c r="J6"/>
      <c r="K6"/>
    </row>
    <row r="7" spans="1:11" s="94" customFormat="1" ht="13.5" thickBot="1">
      <c r="A7" s="199">
        <v>30</v>
      </c>
      <c r="B7" s="147" t="s">
        <v>186</v>
      </c>
      <c r="C7" s="148"/>
      <c r="D7" s="211">
        <f>SUM(D8:D13)</f>
        <v>840000</v>
      </c>
      <c r="E7"/>
      <c r="F7" s="123"/>
      <c r="H7" s="214">
        <f>SUM(H8:H13)</f>
        <v>811051</v>
      </c>
      <c r="I7"/>
      <c r="J7"/>
      <c r="K7"/>
    </row>
    <row r="8" spans="1:11">
      <c r="A8" s="200">
        <v>3000</v>
      </c>
      <c r="B8" s="102"/>
      <c r="C8" s="79" t="s">
        <v>185</v>
      </c>
      <c r="D8" s="213">
        <v>700000</v>
      </c>
      <c r="H8" s="453">
        <v>677142</v>
      </c>
    </row>
    <row r="9" spans="1:11">
      <c r="A9" s="201">
        <v>3030</v>
      </c>
      <c r="B9" s="103"/>
      <c r="C9" s="79" t="s">
        <v>184</v>
      </c>
      <c r="D9" s="213">
        <v>140000</v>
      </c>
      <c r="H9" s="453">
        <v>133909</v>
      </c>
    </row>
    <row r="10" spans="1:11">
      <c r="A10" s="201">
        <v>3034</v>
      </c>
      <c r="B10" s="103"/>
      <c r="C10" s="79" t="s">
        <v>183</v>
      </c>
      <c r="D10" s="213"/>
      <c r="H10" s="246"/>
    </row>
    <row r="11" spans="1:11">
      <c r="A11" s="201">
        <v>3044</v>
      </c>
      <c r="B11" s="103"/>
      <c r="C11" s="79" t="s">
        <v>182</v>
      </c>
      <c r="D11" s="213"/>
      <c r="H11" s="246"/>
    </row>
    <row r="12" spans="1:11">
      <c r="A12" s="201">
        <v>3045</v>
      </c>
      <c r="B12" s="103"/>
      <c r="C12" s="79" t="s">
        <v>181</v>
      </c>
      <c r="D12" s="213"/>
      <c r="H12" s="246"/>
    </row>
    <row r="13" spans="1:11" ht="13.5" thickBot="1">
      <c r="A13" s="202">
        <v>3047</v>
      </c>
      <c r="B13" s="103"/>
      <c r="C13" s="80" t="s">
        <v>180</v>
      </c>
      <c r="D13" s="213"/>
      <c r="H13" s="246"/>
    </row>
    <row r="14" spans="1:11" s="94" customFormat="1" ht="13.5" thickBot="1">
      <c r="A14" s="203">
        <v>32</v>
      </c>
      <c r="B14" s="149" t="s">
        <v>179</v>
      </c>
      <c r="C14" s="148"/>
      <c r="D14" s="211">
        <v>30998</v>
      </c>
      <c r="E14"/>
      <c r="F14" s="123"/>
      <c r="H14" s="453">
        <v>53040.94</v>
      </c>
      <c r="I14"/>
      <c r="J14"/>
      <c r="K14"/>
    </row>
    <row r="15" spans="1:11" s="94" customFormat="1" ht="13.5" thickBot="1">
      <c r="A15" s="199"/>
      <c r="B15" s="149" t="s">
        <v>223</v>
      </c>
      <c r="C15" s="148"/>
      <c r="D15" s="212">
        <f>D16+D17+D18</f>
        <v>582277</v>
      </c>
      <c r="E15"/>
      <c r="F15" s="160"/>
      <c r="H15" s="214">
        <f>H16+H17+H18</f>
        <v>585285.29</v>
      </c>
      <c r="I15"/>
      <c r="J15"/>
      <c r="K15"/>
    </row>
    <row r="16" spans="1:11">
      <c r="A16" s="201">
        <v>35200</v>
      </c>
      <c r="B16" s="103"/>
      <c r="C16" s="79" t="s">
        <v>437</v>
      </c>
      <c r="D16" s="215">
        <v>193340</v>
      </c>
      <c r="F16" s="160" t="s">
        <v>366</v>
      </c>
      <c r="H16" s="453">
        <v>217044</v>
      </c>
    </row>
    <row r="17" spans="1:11">
      <c r="A17" s="201">
        <v>35201</v>
      </c>
      <c r="B17" s="103"/>
      <c r="C17" s="80" t="s">
        <v>438</v>
      </c>
      <c r="D17" s="216">
        <v>366896</v>
      </c>
      <c r="F17" s="160" t="s">
        <v>439</v>
      </c>
      <c r="H17" s="453">
        <v>345183</v>
      </c>
    </row>
    <row r="18" spans="1:11" ht="13.5" thickBot="1">
      <c r="A18" s="202" t="s">
        <v>230</v>
      </c>
      <c r="B18" s="105"/>
      <c r="C18" s="82" t="s">
        <v>316</v>
      </c>
      <c r="D18" s="217">
        <v>22041</v>
      </c>
      <c r="F18" s="123" t="s">
        <v>443</v>
      </c>
      <c r="H18" s="453">
        <v>23058.29</v>
      </c>
    </row>
    <row r="19" spans="1:11" s="94" customFormat="1" ht="13.5" thickBot="1">
      <c r="A19" s="199"/>
      <c r="B19" s="149" t="s">
        <v>178</v>
      </c>
      <c r="C19" s="273"/>
      <c r="D19" s="211">
        <f>SUM(D20:D23)</f>
        <v>18000</v>
      </c>
      <c r="E19"/>
      <c r="F19" s="177"/>
      <c r="H19" s="214">
        <f>SUM(H20:H23)</f>
        <v>16678.88</v>
      </c>
      <c r="I19"/>
      <c r="J19"/>
      <c r="K19"/>
    </row>
    <row r="20" spans="1:11">
      <c r="A20" s="200" t="s">
        <v>400</v>
      </c>
      <c r="B20" s="103"/>
      <c r="C20" s="60" t="s">
        <v>360</v>
      </c>
      <c r="D20" s="270">
        <v>15000</v>
      </c>
      <c r="F20" s="159" t="s">
        <v>337</v>
      </c>
      <c r="H20" s="453">
        <v>15515</v>
      </c>
    </row>
    <row r="21" spans="1:11">
      <c r="A21" s="201" t="s">
        <v>401</v>
      </c>
      <c r="B21" s="103"/>
      <c r="C21" s="79" t="s">
        <v>327</v>
      </c>
      <c r="D21" s="271"/>
      <c r="H21" s="453">
        <v>745</v>
      </c>
    </row>
    <row r="22" spans="1:11" s="94" customFormat="1">
      <c r="A22" s="201">
        <v>3882</v>
      </c>
      <c r="B22" s="103"/>
      <c r="C22" s="79" t="s">
        <v>361</v>
      </c>
      <c r="D22" s="445"/>
      <c r="E22" s="446"/>
      <c r="F22" s="123"/>
      <c r="H22" s="453">
        <v>2</v>
      </c>
      <c r="I22"/>
      <c r="J22"/>
      <c r="K22"/>
    </row>
    <row r="23" spans="1:11" s="94" customFormat="1" ht="13.5" thickBot="1">
      <c r="A23" s="202" t="s">
        <v>339</v>
      </c>
      <c r="B23" s="105"/>
      <c r="C23" s="81" t="s">
        <v>362</v>
      </c>
      <c r="D23" s="272">
        <v>3000</v>
      </c>
      <c r="E23"/>
      <c r="F23" s="176" t="s">
        <v>390</v>
      </c>
      <c r="H23" s="453">
        <v>416.88</v>
      </c>
      <c r="I23"/>
      <c r="J23"/>
      <c r="K23"/>
    </row>
    <row r="24" spans="1:11" s="94" customFormat="1" ht="13.5" thickBot="1">
      <c r="A24" s="204"/>
      <c r="B24" s="133" t="s">
        <v>177</v>
      </c>
      <c r="C24" s="134"/>
      <c r="D24" s="218">
        <f>D25+D30</f>
        <v>-1528446</v>
      </c>
      <c r="E24"/>
      <c r="F24"/>
      <c r="H24" s="247">
        <f>H25+H30</f>
        <v>-1295271.3800000001</v>
      </c>
      <c r="I24"/>
      <c r="J24"/>
      <c r="K24"/>
    </row>
    <row r="25" spans="1:11" s="94" customFormat="1" ht="13.5" thickBot="1">
      <c r="A25" s="205"/>
      <c r="B25" s="150" t="s">
        <v>224</v>
      </c>
      <c r="C25" s="151"/>
      <c r="D25" s="218">
        <f>D26+D27+D28+D29</f>
        <v>-135067</v>
      </c>
      <c r="E25"/>
      <c r="F25" s="160"/>
      <c r="H25" s="247">
        <f>H26+H27+H28+H29</f>
        <v>-105109.84</v>
      </c>
      <c r="I25"/>
      <c r="J25"/>
      <c r="K25"/>
    </row>
    <row r="26" spans="1:11">
      <c r="A26" s="200">
        <v>40</v>
      </c>
      <c r="B26" s="102"/>
      <c r="C26" s="83" t="s">
        <v>176</v>
      </c>
      <c r="D26" s="219"/>
      <c r="H26" s="248">
        <v>0</v>
      </c>
    </row>
    <row r="27" spans="1:11">
      <c r="A27" s="201">
        <v>413</v>
      </c>
      <c r="B27" s="103"/>
      <c r="C27" s="60" t="s">
        <v>225</v>
      </c>
      <c r="D27" s="220">
        <v>-125067</v>
      </c>
      <c r="H27" s="453">
        <v>-98358.84</v>
      </c>
    </row>
    <row r="28" spans="1:11">
      <c r="A28" s="201">
        <v>4500</v>
      </c>
      <c r="B28" s="103"/>
      <c r="C28" s="84" t="s">
        <v>226</v>
      </c>
      <c r="D28" s="220">
        <v>-7000</v>
      </c>
      <c r="H28" s="453">
        <v>-6751</v>
      </c>
    </row>
    <row r="29" spans="1:11" ht="13.5" thickBot="1">
      <c r="A29" s="206">
        <v>452</v>
      </c>
      <c r="B29" s="107"/>
      <c r="C29" s="61" t="s">
        <v>227</v>
      </c>
      <c r="D29" s="213">
        <v>-3000</v>
      </c>
      <c r="H29" s="453">
        <v>0</v>
      </c>
    </row>
    <row r="30" spans="1:11" s="94" customFormat="1" ht="13.5" thickBot="1">
      <c r="A30" s="203"/>
      <c r="B30" s="149" t="s">
        <v>175</v>
      </c>
      <c r="C30" s="148"/>
      <c r="D30" s="211">
        <f>D31+D32+D33</f>
        <v>-1393379</v>
      </c>
      <c r="E30"/>
      <c r="F30" s="123"/>
      <c r="H30" s="249">
        <f>H31+H32+H33</f>
        <v>-1190161.54</v>
      </c>
      <c r="I30"/>
      <c r="J30"/>
      <c r="K30"/>
    </row>
    <row r="31" spans="1:11">
      <c r="A31" s="201">
        <v>50</v>
      </c>
      <c r="B31" s="103"/>
      <c r="C31" s="79" t="s">
        <v>174</v>
      </c>
      <c r="D31" s="221">
        <v>-772540</v>
      </c>
      <c r="H31" s="453">
        <v>-664910.38</v>
      </c>
    </row>
    <row r="32" spans="1:11">
      <c r="A32" s="201">
        <v>55</v>
      </c>
      <c r="B32" s="103"/>
      <c r="C32" s="79" t="s">
        <v>173</v>
      </c>
      <c r="D32" s="220">
        <v>-610066.18999999994</v>
      </c>
      <c r="H32" s="453">
        <v>-525251.16</v>
      </c>
    </row>
    <row r="33" spans="1:11" s="94" customFormat="1" ht="13.5" thickBot="1">
      <c r="A33" s="202">
        <v>60</v>
      </c>
      <c r="B33" s="105"/>
      <c r="C33" s="81" t="s">
        <v>172</v>
      </c>
      <c r="D33" s="226">
        <v>-10772.81</v>
      </c>
      <c r="E33"/>
      <c r="F33" s="160" t="s">
        <v>408</v>
      </c>
      <c r="H33" s="453">
        <v>0</v>
      </c>
      <c r="I33"/>
      <c r="J33"/>
      <c r="K33"/>
    </row>
    <row r="34" spans="1:11" s="94" customFormat="1" ht="13.5" thickBot="1">
      <c r="A34" s="203"/>
      <c r="B34" s="141" t="s">
        <v>171</v>
      </c>
      <c r="C34" s="142"/>
      <c r="D34" s="222">
        <f>D6+D24</f>
        <v>-57171</v>
      </c>
      <c r="E34"/>
      <c r="F34" s="138"/>
      <c r="H34" s="222">
        <f>H6+H24</f>
        <v>170784.72999999975</v>
      </c>
      <c r="I34"/>
      <c r="J34"/>
      <c r="K34"/>
    </row>
    <row r="35" spans="1:11" s="94" customFormat="1" ht="13.5" thickBot="1">
      <c r="A35" s="203"/>
      <c r="B35" s="135" t="s">
        <v>170</v>
      </c>
      <c r="C35" s="136"/>
      <c r="D35" s="223">
        <f>D36+D37+D38+D39+D40+D41+D42+D43+D44+D45+D46+D47</f>
        <v>-543795</v>
      </c>
      <c r="E35"/>
      <c r="F35" s="163"/>
      <c r="H35" s="230">
        <f>H36+H37+H38+H39+H40+H41+H42+H43+H44+H45+H46+H47</f>
        <v>-166862.09999999998</v>
      </c>
      <c r="I35"/>
      <c r="J35"/>
      <c r="K35"/>
    </row>
    <row r="36" spans="1:11" s="94" customFormat="1">
      <c r="A36" s="201">
        <v>381</v>
      </c>
      <c r="B36" s="103"/>
      <c r="C36" s="152" t="s">
        <v>169</v>
      </c>
      <c r="D36" s="213">
        <v>10000</v>
      </c>
      <c r="E36"/>
      <c r="F36" s="339"/>
      <c r="H36" s="453">
        <v>25297.79</v>
      </c>
      <c r="I36"/>
      <c r="J36"/>
      <c r="K36"/>
    </row>
    <row r="37" spans="1:11">
      <c r="A37" s="201">
        <v>15</v>
      </c>
      <c r="B37" s="103"/>
      <c r="C37" s="152" t="s">
        <v>163</v>
      </c>
      <c r="D37" s="213">
        <v>-526517</v>
      </c>
      <c r="F37" s="278" t="s">
        <v>371</v>
      </c>
      <c r="H37" s="453">
        <v>-170560.75</v>
      </c>
    </row>
    <row r="38" spans="1:11">
      <c r="A38" s="201">
        <v>3502</v>
      </c>
      <c r="B38" s="103"/>
      <c r="C38" s="152" t="s">
        <v>167</v>
      </c>
      <c r="D38" s="220"/>
      <c r="G38" s="159" t="s">
        <v>318</v>
      </c>
      <c r="H38" s="453">
        <v>16441.439999999999</v>
      </c>
    </row>
    <row r="39" spans="1:11">
      <c r="A39" s="201">
        <v>4502</v>
      </c>
      <c r="B39" s="103"/>
      <c r="C39" s="153" t="s">
        <v>161</v>
      </c>
      <c r="D39" s="213">
        <v>-27278</v>
      </c>
      <c r="F39" s="161"/>
      <c r="G39" s="161"/>
      <c r="H39" s="453">
        <v>-37624.58</v>
      </c>
    </row>
    <row r="40" spans="1:11">
      <c r="A40" s="224" t="s">
        <v>402</v>
      </c>
      <c r="B40" s="86"/>
      <c r="C40" s="330" t="s">
        <v>166</v>
      </c>
      <c r="D40" s="225"/>
      <c r="F40" s="162"/>
      <c r="G40" s="162" t="s">
        <v>319</v>
      </c>
      <c r="H40" s="250"/>
    </row>
    <row r="41" spans="1:11">
      <c r="A41" s="224" t="s">
        <v>403</v>
      </c>
      <c r="B41" s="86"/>
      <c r="C41" s="330" t="s">
        <v>160</v>
      </c>
      <c r="D41" s="225"/>
      <c r="F41" s="447" t="s">
        <v>434</v>
      </c>
      <c r="G41" s="162" t="s">
        <v>320</v>
      </c>
      <c r="H41" s="250"/>
    </row>
    <row r="42" spans="1:11">
      <c r="A42" s="224" t="s">
        <v>404</v>
      </c>
      <c r="B42" s="103"/>
      <c r="C42" s="331" t="s">
        <v>165</v>
      </c>
      <c r="D42" s="225"/>
      <c r="F42" s="161"/>
      <c r="G42" s="161" t="s">
        <v>321</v>
      </c>
      <c r="H42" s="250"/>
    </row>
    <row r="43" spans="1:11">
      <c r="A43" s="224" t="s">
        <v>405</v>
      </c>
      <c r="B43" s="103"/>
      <c r="C43" s="331" t="s">
        <v>159</v>
      </c>
      <c r="D43" s="225"/>
      <c r="F43" s="447" t="s">
        <v>434</v>
      </c>
      <c r="G43" s="161" t="s">
        <v>322</v>
      </c>
      <c r="H43" s="250"/>
    </row>
    <row r="44" spans="1:11" s="94" customFormat="1">
      <c r="A44" s="201">
        <v>1532</v>
      </c>
      <c r="B44" s="103"/>
      <c r="C44" s="154" t="s">
        <v>164</v>
      </c>
      <c r="D44" s="213"/>
      <c r="E44"/>
      <c r="F44" s="124"/>
      <c r="G44" s="94" t="s">
        <v>364</v>
      </c>
      <c r="H44" s="246"/>
      <c r="I44"/>
      <c r="J44"/>
      <c r="K44"/>
    </row>
    <row r="45" spans="1:11" s="94" customFormat="1">
      <c r="A45" s="201">
        <v>1531</v>
      </c>
      <c r="B45" s="103"/>
      <c r="C45" s="153" t="s">
        <v>158</v>
      </c>
      <c r="D45" s="225"/>
      <c r="E45"/>
      <c r="F45" s="274" t="s">
        <v>435</v>
      </c>
      <c r="G45" s="94" t="s">
        <v>365</v>
      </c>
      <c r="H45" s="251"/>
      <c r="I45"/>
      <c r="J45"/>
      <c r="K45"/>
    </row>
    <row r="46" spans="1:11" s="94" customFormat="1">
      <c r="A46" s="207">
        <v>655</v>
      </c>
      <c r="B46" s="86"/>
      <c r="C46" s="152" t="s">
        <v>168</v>
      </c>
      <c r="D46" s="225"/>
      <c r="E46"/>
      <c r="F46" s="140" t="s">
        <v>445</v>
      </c>
      <c r="H46" s="453">
        <v>70.739999999999995</v>
      </c>
      <c r="I46"/>
      <c r="J46"/>
      <c r="K46"/>
    </row>
    <row r="47" spans="1:11" s="94" customFormat="1" ht="13.5" thickBot="1">
      <c r="A47" s="202">
        <v>650</v>
      </c>
      <c r="B47" s="105"/>
      <c r="C47" s="155" t="s">
        <v>162</v>
      </c>
      <c r="D47" s="226"/>
      <c r="E47"/>
      <c r="F47" s="140"/>
      <c r="H47" s="453">
        <v>-486.74</v>
      </c>
      <c r="I47"/>
      <c r="J47"/>
      <c r="K47"/>
    </row>
    <row r="48" spans="1:11" s="94" customFormat="1" ht="13.5" thickBot="1">
      <c r="A48" s="199"/>
      <c r="B48" s="143" t="s">
        <v>157</v>
      </c>
      <c r="C48" s="144"/>
      <c r="D48" s="227">
        <f>D34+D35</f>
        <v>-600966</v>
      </c>
      <c r="E48"/>
      <c r="F48"/>
      <c r="G48" s="139">
        <f>E52-E49</f>
        <v>0</v>
      </c>
      <c r="H48" s="228">
        <f>H34+H35</f>
        <v>3922.6299999997718</v>
      </c>
      <c r="I48"/>
      <c r="J48"/>
      <c r="K48"/>
    </row>
    <row r="49" spans="1:11" s="94" customFormat="1" ht="13.5" thickBot="1">
      <c r="A49" s="199"/>
      <c r="B49" s="135" t="s">
        <v>156</v>
      </c>
      <c r="C49" s="136"/>
      <c r="D49" s="229">
        <f>D50+D51</f>
        <v>507000.04</v>
      </c>
      <c r="E49"/>
      <c r="F49" s="139"/>
      <c r="H49" s="230">
        <f>H50+H51</f>
        <v>80739.19</v>
      </c>
      <c r="I49"/>
      <c r="J49"/>
      <c r="K49"/>
    </row>
    <row r="50" spans="1:11" s="94" customFormat="1">
      <c r="A50" s="208" t="s">
        <v>406</v>
      </c>
      <c r="B50" s="108"/>
      <c r="C50" s="156" t="s">
        <v>155</v>
      </c>
      <c r="D50" s="225">
        <v>520000</v>
      </c>
      <c r="E50"/>
      <c r="F50" s="452" t="s">
        <v>454</v>
      </c>
      <c r="H50" s="453">
        <v>130000</v>
      </c>
      <c r="I50"/>
      <c r="J50"/>
      <c r="K50"/>
    </row>
    <row r="51" spans="1:11" s="94" customFormat="1" ht="13.5" thickBot="1">
      <c r="A51" s="209" t="s">
        <v>407</v>
      </c>
      <c r="B51" s="109"/>
      <c r="C51" s="157" t="s">
        <v>154</v>
      </c>
      <c r="D51" s="231">
        <v>-12999.96</v>
      </c>
      <c r="E51"/>
      <c r="F51" s="125" t="s">
        <v>323</v>
      </c>
      <c r="H51" s="453">
        <v>-49260.81</v>
      </c>
      <c r="I51"/>
      <c r="J51"/>
      <c r="K51"/>
    </row>
    <row r="52" spans="1:11" s="94" customFormat="1" ht="13.5" thickBot="1">
      <c r="A52" s="355">
        <v>100</v>
      </c>
      <c r="B52" s="131" t="s">
        <v>153</v>
      </c>
      <c r="C52" s="137"/>
      <c r="D52" s="227">
        <v>-93965.96</v>
      </c>
      <c r="E52"/>
      <c r="F52"/>
      <c r="H52" s="453">
        <v>84661.82</v>
      </c>
      <c r="I52"/>
      <c r="J52"/>
      <c r="K52"/>
    </row>
    <row r="53" spans="1:11" ht="27" customHeight="1" thickBot="1">
      <c r="A53" s="199"/>
      <c r="B53" s="464" t="s">
        <v>152</v>
      </c>
      <c r="C53" s="465"/>
      <c r="D53" s="232"/>
      <c r="F53" s="52"/>
      <c r="H53" s="253"/>
    </row>
    <row r="54" spans="1:11" ht="13.5" thickBot="1">
      <c r="A54" s="199"/>
      <c r="B54" s="120"/>
      <c r="C54" s="87"/>
      <c r="D54" s="233"/>
      <c r="F54" s="52"/>
      <c r="H54" s="254"/>
    </row>
    <row r="55" spans="1:11" s="94" customFormat="1" ht="37.5" customHeight="1" thickBot="1">
      <c r="A55" s="199"/>
      <c r="B55" s="462" t="s">
        <v>197</v>
      </c>
      <c r="C55" s="463"/>
      <c r="D55" s="211">
        <f>D56+D63+D64+D68+D85+D91+D98+D105+D129+D141</f>
        <v>2082241</v>
      </c>
      <c r="E55"/>
      <c r="H55" s="218">
        <f>H56+H63+H64+H68+H85+H91+H98+H105+H129+H141</f>
        <v>1503943.45</v>
      </c>
      <c r="I55"/>
      <c r="J55"/>
      <c r="K55"/>
    </row>
    <row r="56" spans="1:11" ht="13.5" thickBot="1">
      <c r="A56" s="110" t="s">
        <v>231</v>
      </c>
      <c r="B56" s="119" t="s">
        <v>151</v>
      </c>
      <c r="C56" s="58"/>
      <c r="D56" s="234">
        <f>SUM(D57:D62)</f>
        <v>593265</v>
      </c>
      <c r="F56" s="52"/>
      <c r="H56" s="255">
        <f>SUM(H57:H62)</f>
        <v>217936.41999999998</v>
      </c>
    </row>
    <row r="57" spans="1:11">
      <c r="A57" s="111" t="s">
        <v>232</v>
      </c>
      <c r="B57" s="103" t="s">
        <v>150</v>
      </c>
      <c r="C57" s="79"/>
      <c r="D57" s="235">
        <v>12275</v>
      </c>
      <c r="F57" s="52"/>
      <c r="H57" s="453">
        <v>10736.22</v>
      </c>
    </row>
    <row r="58" spans="1:11">
      <c r="A58" s="111" t="s">
        <v>233</v>
      </c>
      <c r="B58" s="103" t="s">
        <v>149</v>
      </c>
      <c r="C58" s="79"/>
      <c r="D58" s="235">
        <v>560017</v>
      </c>
      <c r="F58" s="52"/>
      <c r="H58" s="453">
        <v>199962.46</v>
      </c>
    </row>
    <row r="59" spans="1:11">
      <c r="A59" s="111" t="s">
        <v>234</v>
      </c>
      <c r="B59" s="121" t="s">
        <v>148</v>
      </c>
      <c r="C59" s="60"/>
      <c r="D59" s="235"/>
      <c r="F59" s="52"/>
      <c r="H59" s="257"/>
    </row>
    <row r="60" spans="1:11">
      <c r="A60" s="111" t="s">
        <v>235</v>
      </c>
      <c r="B60" s="103" t="s">
        <v>147</v>
      </c>
      <c r="C60" s="79"/>
      <c r="D60" s="235">
        <v>7000</v>
      </c>
      <c r="F60" s="52"/>
      <c r="H60" s="453">
        <v>6751</v>
      </c>
    </row>
    <row r="61" spans="1:11">
      <c r="A61" s="111" t="s">
        <v>236</v>
      </c>
      <c r="B61" s="103" t="s">
        <v>146</v>
      </c>
      <c r="C61" s="79"/>
      <c r="D61" s="236">
        <v>13973</v>
      </c>
      <c r="F61" s="52"/>
      <c r="H61" s="453">
        <v>486.74</v>
      </c>
    </row>
    <row r="62" spans="1:11" ht="13.5" thickBot="1">
      <c r="A62" s="111"/>
      <c r="B62" s="105" t="s">
        <v>145</v>
      </c>
      <c r="C62" s="59"/>
      <c r="D62" s="237"/>
      <c r="F62" s="430" t="s">
        <v>436</v>
      </c>
      <c r="H62" s="252"/>
    </row>
    <row r="63" spans="1:11" ht="13.5" thickBot="1">
      <c r="A63" s="110" t="s">
        <v>237</v>
      </c>
      <c r="B63" s="119" t="s">
        <v>144</v>
      </c>
      <c r="C63" s="58"/>
      <c r="D63" s="238"/>
      <c r="F63" s="52"/>
      <c r="H63" s="258"/>
    </row>
    <row r="64" spans="1:11" s="94" customFormat="1" ht="13.5" thickBot="1">
      <c r="A64" s="110" t="s">
        <v>238</v>
      </c>
      <c r="B64" s="119" t="s">
        <v>143</v>
      </c>
      <c r="C64" s="88"/>
      <c r="D64" s="234">
        <f>SUM(D65:D67)</f>
        <v>0</v>
      </c>
      <c r="E64"/>
      <c r="H64" s="259">
        <f>SUM(H65:H67)</f>
        <v>0</v>
      </c>
      <c r="I64"/>
      <c r="J64"/>
      <c r="K64"/>
    </row>
    <row r="65" spans="1:11">
      <c r="A65" s="111" t="s">
        <v>239</v>
      </c>
      <c r="B65" s="103" t="s">
        <v>142</v>
      </c>
      <c r="C65" s="85"/>
      <c r="D65" s="235"/>
      <c r="F65" s="52"/>
      <c r="H65" s="256"/>
    </row>
    <row r="66" spans="1:11">
      <c r="A66" s="111" t="s">
        <v>240</v>
      </c>
      <c r="B66" s="103" t="s">
        <v>141</v>
      </c>
      <c r="C66" s="85"/>
      <c r="D66" s="235"/>
      <c r="F66" s="52"/>
      <c r="H66" s="256"/>
    </row>
    <row r="67" spans="1:11" ht="13.5" thickBot="1">
      <c r="A67" s="111"/>
      <c r="B67" s="105" t="s">
        <v>140</v>
      </c>
      <c r="C67" s="57"/>
      <c r="D67" s="237"/>
      <c r="F67" s="52"/>
      <c r="H67" s="252"/>
    </row>
    <row r="68" spans="1:11" ht="13.5" thickBot="1">
      <c r="A68" s="110" t="s">
        <v>241</v>
      </c>
      <c r="B68" s="119" t="s">
        <v>139</v>
      </c>
      <c r="C68" s="88"/>
      <c r="D68" s="234">
        <f>SUM(D69:D84)</f>
        <v>187506</v>
      </c>
      <c r="F68" s="52"/>
      <c r="H68" s="255">
        <f>SUM(H69:H84)</f>
        <v>95026.99</v>
      </c>
    </row>
    <row r="69" spans="1:11">
      <c r="A69" s="111" t="s">
        <v>242</v>
      </c>
      <c r="B69" s="103" t="s">
        <v>138</v>
      </c>
      <c r="C69" s="85"/>
      <c r="D69" s="239"/>
      <c r="F69" s="52"/>
      <c r="H69" s="260"/>
    </row>
    <row r="70" spans="1:11" s="94" customFormat="1">
      <c r="A70" s="111" t="s">
        <v>243</v>
      </c>
      <c r="B70" s="103" t="s">
        <v>356</v>
      </c>
      <c r="C70" s="80"/>
      <c r="D70" s="235">
        <v>4321</v>
      </c>
      <c r="E70"/>
      <c r="F70"/>
      <c r="H70" s="453">
        <v>444</v>
      </c>
      <c r="I70"/>
      <c r="J70"/>
      <c r="K70"/>
    </row>
    <row r="71" spans="1:11">
      <c r="A71" s="111" t="s">
        <v>244</v>
      </c>
      <c r="B71" s="103" t="s">
        <v>137</v>
      </c>
      <c r="C71" s="80"/>
      <c r="D71" s="235"/>
      <c r="F71"/>
      <c r="H71" s="256"/>
    </row>
    <row r="72" spans="1:11">
      <c r="A72" s="111" t="s">
        <v>245</v>
      </c>
      <c r="B72" s="103" t="s">
        <v>136</v>
      </c>
      <c r="C72" s="80"/>
      <c r="D72" s="235"/>
      <c r="F72"/>
      <c r="H72" s="256"/>
    </row>
    <row r="73" spans="1:11">
      <c r="A73" s="111" t="s">
        <v>246</v>
      </c>
      <c r="B73" s="103" t="s">
        <v>135</v>
      </c>
      <c r="C73" s="80"/>
      <c r="D73" s="235"/>
      <c r="F73"/>
      <c r="H73" s="256"/>
    </row>
    <row r="74" spans="1:11">
      <c r="A74" s="111" t="s">
        <v>247</v>
      </c>
      <c r="B74" s="103" t="s">
        <v>134</v>
      </c>
      <c r="C74" s="80"/>
      <c r="D74" s="235"/>
      <c r="F74"/>
      <c r="H74" s="256"/>
    </row>
    <row r="75" spans="1:11">
      <c r="A75" s="111" t="s">
        <v>248</v>
      </c>
      <c r="B75" s="103" t="s">
        <v>133</v>
      </c>
      <c r="C75" s="80"/>
      <c r="D75" s="235">
        <v>181445</v>
      </c>
      <c r="F75"/>
      <c r="H75" s="453">
        <v>92289.85</v>
      </c>
    </row>
    <row r="76" spans="1:11">
      <c r="A76" s="111" t="s">
        <v>249</v>
      </c>
      <c r="B76" s="103" t="s">
        <v>357</v>
      </c>
      <c r="C76" s="80"/>
      <c r="D76" s="235"/>
      <c r="F76"/>
      <c r="H76" s="256"/>
    </row>
    <row r="77" spans="1:11">
      <c r="A77" s="111" t="s">
        <v>250</v>
      </c>
      <c r="B77" s="103" t="s">
        <v>132</v>
      </c>
      <c r="C77" s="80"/>
      <c r="D77" s="235"/>
      <c r="F77"/>
      <c r="H77" s="256"/>
    </row>
    <row r="78" spans="1:11">
      <c r="A78" s="111" t="s">
        <v>251</v>
      </c>
      <c r="B78" s="103" t="s">
        <v>131</v>
      </c>
      <c r="C78" s="80"/>
      <c r="D78" s="235"/>
      <c r="F78"/>
      <c r="H78" s="256"/>
    </row>
    <row r="79" spans="1:11">
      <c r="A79" s="111" t="s">
        <v>252</v>
      </c>
      <c r="B79" s="103" t="s">
        <v>130</v>
      </c>
      <c r="C79" s="80"/>
      <c r="D79" s="235">
        <v>882</v>
      </c>
      <c r="F79" s="244"/>
      <c r="H79" s="453">
        <v>1093.1400000000001</v>
      </c>
    </row>
    <row r="80" spans="1:11">
      <c r="A80" s="111" t="s">
        <v>253</v>
      </c>
      <c r="B80" s="103" t="s">
        <v>129</v>
      </c>
      <c r="C80" s="80"/>
      <c r="D80" s="235"/>
      <c r="F80" s="244"/>
      <c r="H80" s="256"/>
    </row>
    <row r="81" spans="1:8">
      <c r="A81" s="111" t="s">
        <v>254</v>
      </c>
      <c r="B81" s="103" t="s">
        <v>128</v>
      </c>
      <c r="C81" s="80"/>
      <c r="D81" s="235"/>
      <c r="F81" s="52"/>
      <c r="H81" s="256"/>
    </row>
    <row r="82" spans="1:8">
      <c r="A82" s="111" t="s">
        <v>255</v>
      </c>
      <c r="B82" s="103" t="s">
        <v>127</v>
      </c>
      <c r="C82" s="80"/>
      <c r="D82" s="235">
        <v>858</v>
      </c>
      <c r="F82" s="52"/>
      <c r="H82" s="453">
        <v>1200</v>
      </c>
    </row>
    <row r="83" spans="1:8">
      <c r="A83" s="111" t="s">
        <v>256</v>
      </c>
      <c r="B83" s="103" t="s">
        <v>126</v>
      </c>
      <c r="C83" s="80"/>
      <c r="D83" s="235"/>
      <c r="F83" s="52"/>
      <c r="H83" s="256"/>
    </row>
    <row r="84" spans="1:8" ht="13.5" thickBot="1">
      <c r="A84" s="112"/>
      <c r="B84" s="103" t="s">
        <v>125</v>
      </c>
      <c r="C84" s="80"/>
      <c r="D84" s="240"/>
      <c r="F84" s="52"/>
      <c r="H84" s="256"/>
    </row>
    <row r="85" spans="1:8" ht="13.5" thickBot="1">
      <c r="A85" s="110" t="s">
        <v>257</v>
      </c>
      <c r="B85" s="119" t="s">
        <v>124</v>
      </c>
      <c r="C85" s="351"/>
      <c r="D85" s="234">
        <f>SUM(D86:D90)</f>
        <v>46992</v>
      </c>
      <c r="F85" s="52"/>
      <c r="H85" s="259">
        <f>SUM(H86:H90)</f>
        <v>108546.72</v>
      </c>
    </row>
    <row r="86" spans="1:8">
      <c r="A86" s="111" t="s">
        <v>258</v>
      </c>
      <c r="B86" s="103" t="s">
        <v>123</v>
      </c>
      <c r="C86" s="80"/>
      <c r="D86" s="235"/>
      <c r="F86" s="52"/>
      <c r="H86" s="256"/>
    </row>
    <row r="87" spans="1:8">
      <c r="A87" s="111" t="s">
        <v>259</v>
      </c>
      <c r="B87" s="103" t="s">
        <v>122</v>
      </c>
      <c r="C87" s="80"/>
      <c r="D87" s="235"/>
      <c r="F87" s="52"/>
      <c r="H87" s="256"/>
    </row>
    <row r="88" spans="1:8">
      <c r="A88" s="111" t="s">
        <v>260</v>
      </c>
      <c r="B88" s="103" t="s">
        <v>121</v>
      </c>
      <c r="C88" s="80"/>
      <c r="D88" s="235"/>
      <c r="F88" s="52"/>
      <c r="H88" s="256"/>
    </row>
    <row r="89" spans="1:8">
      <c r="A89" s="111" t="s">
        <v>261</v>
      </c>
      <c r="B89" s="86" t="s">
        <v>120</v>
      </c>
      <c r="C89" s="80"/>
      <c r="D89" s="235">
        <v>46992</v>
      </c>
      <c r="F89" s="52"/>
      <c r="H89" s="453">
        <v>108546.72</v>
      </c>
    </row>
    <row r="90" spans="1:8" ht="13.5" thickBot="1">
      <c r="A90" s="111"/>
      <c r="B90" s="105" t="s">
        <v>119</v>
      </c>
      <c r="C90" s="352"/>
      <c r="D90" s="237"/>
      <c r="F90" s="52"/>
      <c r="H90" s="252"/>
    </row>
    <row r="91" spans="1:8" ht="13.5" thickBot="1">
      <c r="A91" s="110" t="s">
        <v>262</v>
      </c>
      <c r="B91" s="119" t="s">
        <v>118</v>
      </c>
      <c r="C91" s="351"/>
      <c r="D91" s="234">
        <f>SUM(D92:D97)</f>
        <v>50958</v>
      </c>
      <c r="F91" s="52"/>
      <c r="H91" s="255">
        <f>SUM(H92:H97)</f>
        <v>56856.31</v>
      </c>
    </row>
    <row r="92" spans="1:8">
      <c r="A92" s="111" t="s">
        <v>263</v>
      </c>
      <c r="B92" s="103" t="s">
        <v>117</v>
      </c>
      <c r="C92" s="80"/>
      <c r="D92" s="235"/>
      <c r="F92" s="52"/>
      <c r="H92" s="256"/>
    </row>
    <row r="93" spans="1:8">
      <c r="A93" s="111" t="s">
        <v>264</v>
      </c>
      <c r="B93" s="103" t="s">
        <v>116</v>
      </c>
      <c r="C93" s="80"/>
      <c r="D93" s="235"/>
      <c r="F93" s="52"/>
      <c r="H93" s="256"/>
    </row>
    <row r="94" spans="1:8">
      <c r="A94" s="111" t="s">
        <v>265</v>
      </c>
      <c r="B94" s="103" t="s">
        <v>115</v>
      </c>
      <c r="C94" s="80"/>
      <c r="D94" s="235">
        <v>27278</v>
      </c>
      <c r="F94" s="52"/>
      <c r="H94" s="453">
        <v>37624.58</v>
      </c>
    </row>
    <row r="95" spans="1:8">
      <c r="A95" s="111" t="s">
        <v>266</v>
      </c>
      <c r="B95" s="103" t="s">
        <v>114</v>
      </c>
      <c r="C95" s="80"/>
      <c r="D95" s="235">
        <v>4500</v>
      </c>
      <c r="F95" s="52"/>
      <c r="H95" s="453">
        <v>3578.34</v>
      </c>
    </row>
    <row r="96" spans="1:8">
      <c r="A96" s="111" t="s">
        <v>267</v>
      </c>
      <c r="B96" s="103" t="s">
        <v>113</v>
      </c>
      <c r="C96" s="80"/>
      <c r="D96" s="235">
        <v>19180</v>
      </c>
      <c r="F96"/>
      <c r="H96" s="453">
        <v>15653.39</v>
      </c>
    </row>
    <row r="97" spans="1:8" ht="13.5" thickBot="1">
      <c r="A97" s="111"/>
      <c r="B97" s="105" t="s">
        <v>112</v>
      </c>
      <c r="C97" s="353"/>
      <c r="D97" s="235"/>
      <c r="F97" s="52"/>
      <c r="H97" s="256"/>
    </row>
    <row r="98" spans="1:8" ht="13.5" thickBot="1">
      <c r="A98" s="110" t="s">
        <v>268</v>
      </c>
      <c r="B98" s="119" t="s">
        <v>111</v>
      </c>
      <c r="C98" s="351"/>
      <c r="D98" s="234">
        <f>SUM(D99:D104)</f>
        <v>800</v>
      </c>
      <c r="F98" s="52"/>
      <c r="H98" s="255">
        <f>SUM(H99:H104)</f>
        <v>801.57</v>
      </c>
    </row>
    <row r="99" spans="1:8">
      <c r="A99" s="111" t="s">
        <v>269</v>
      </c>
      <c r="B99" s="103" t="s">
        <v>110</v>
      </c>
      <c r="C99" s="80"/>
      <c r="D99" s="235"/>
      <c r="F99"/>
      <c r="H99" s="256"/>
    </row>
    <row r="100" spans="1:8">
      <c r="A100" s="111" t="s">
        <v>270</v>
      </c>
      <c r="B100" s="103" t="s">
        <v>109</v>
      </c>
      <c r="C100" s="80"/>
      <c r="D100" s="235"/>
      <c r="F100"/>
      <c r="H100" s="256"/>
    </row>
    <row r="101" spans="1:8">
      <c r="A101" s="111" t="s">
        <v>271</v>
      </c>
      <c r="B101" s="103" t="s">
        <v>108</v>
      </c>
      <c r="C101" s="80"/>
      <c r="D101" s="235"/>
      <c r="F101"/>
      <c r="H101" s="256"/>
    </row>
    <row r="102" spans="1:8">
      <c r="A102" s="111" t="s">
        <v>272</v>
      </c>
      <c r="B102" s="103" t="s">
        <v>107</v>
      </c>
      <c r="C102" s="80"/>
      <c r="D102" s="235">
        <v>800</v>
      </c>
      <c r="F102"/>
      <c r="H102" s="453">
        <v>801.57</v>
      </c>
    </row>
    <row r="103" spans="1:8">
      <c r="A103" s="111" t="s">
        <v>273</v>
      </c>
      <c r="B103" s="103" t="s">
        <v>106</v>
      </c>
      <c r="C103" s="80"/>
      <c r="D103" s="235"/>
      <c r="F103"/>
      <c r="H103" s="256"/>
    </row>
    <row r="104" spans="1:8" ht="13.5" thickBot="1">
      <c r="A104" s="113"/>
      <c r="B104" s="105" t="s">
        <v>105</v>
      </c>
      <c r="C104" s="82"/>
      <c r="D104" s="237"/>
      <c r="F104"/>
      <c r="H104" s="252"/>
    </row>
    <row r="105" spans="1:8" ht="13.5" thickBot="1">
      <c r="A105" s="110" t="s">
        <v>274</v>
      </c>
      <c r="B105" s="119" t="s">
        <v>104</v>
      </c>
      <c r="C105" s="351"/>
      <c r="D105" s="234">
        <f>SUM(D106:D128)</f>
        <v>226823</v>
      </c>
      <c r="F105"/>
      <c r="H105" s="255">
        <f>SUM(H106:H128)</f>
        <v>178117.19</v>
      </c>
    </row>
    <row r="106" spans="1:8">
      <c r="A106" s="111" t="s">
        <v>275</v>
      </c>
      <c r="B106" s="103" t="s">
        <v>358</v>
      </c>
      <c r="C106" s="80"/>
      <c r="D106" s="235">
        <v>22388</v>
      </c>
      <c r="F106"/>
      <c r="H106" s="453">
        <v>12262.83</v>
      </c>
    </row>
    <row r="107" spans="1:8">
      <c r="A107" s="111" t="s">
        <v>276</v>
      </c>
      <c r="B107" s="103" t="s">
        <v>359</v>
      </c>
      <c r="C107" s="80"/>
      <c r="D107" s="235"/>
      <c r="F107"/>
      <c r="H107" s="453">
        <v>0</v>
      </c>
    </row>
    <row r="108" spans="1:8">
      <c r="A108" s="111" t="s">
        <v>277</v>
      </c>
      <c r="B108" s="103" t="s">
        <v>103</v>
      </c>
      <c r="C108" s="80"/>
      <c r="D108" s="235">
        <v>26216</v>
      </c>
      <c r="F108"/>
      <c r="H108" s="453">
        <v>20682.330000000002</v>
      </c>
    </row>
    <row r="109" spans="1:8">
      <c r="A109" s="111" t="s">
        <v>278</v>
      </c>
      <c r="B109" s="103" t="s">
        <v>102</v>
      </c>
      <c r="C109" s="80"/>
      <c r="D109" s="235">
        <v>2400</v>
      </c>
      <c r="F109"/>
      <c r="H109" s="453">
        <v>1474.56</v>
      </c>
    </row>
    <row r="110" spans="1:8">
      <c r="A110" s="111" t="s">
        <v>279</v>
      </c>
      <c r="B110" s="121" t="s">
        <v>101</v>
      </c>
      <c r="C110" s="354"/>
      <c r="D110" s="235"/>
      <c r="F110"/>
      <c r="H110" s="256"/>
    </row>
    <row r="111" spans="1:8">
      <c r="A111" s="111" t="s">
        <v>280</v>
      </c>
      <c r="B111" s="103" t="s">
        <v>100</v>
      </c>
      <c r="C111" s="80"/>
      <c r="D111" s="235"/>
      <c r="F111"/>
      <c r="H111" s="256"/>
    </row>
    <row r="112" spans="1:8">
      <c r="A112" s="111" t="s">
        <v>281</v>
      </c>
      <c r="B112" s="103" t="s">
        <v>99</v>
      </c>
      <c r="C112" s="80"/>
      <c r="D112" s="235">
        <v>9000</v>
      </c>
      <c r="F112"/>
      <c r="H112" s="453">
        <v>8091</v>
      </c>
    </row>
    <row r="113" spans="1:8">
      <c r="A113" s="111" t="s">
        <v>282</v>
      </c>
      <c r="B113" s="103" t="s">
        <v>98</v>
      </c>
      <c r="C113" s="80"/>
      <c r="D113" s="235">
        <v>40481</v>
      </c>
      <c r="F113"/>
      <c r="H113" s="453">
        <v>33157.49</v>
      </c>
    </row>
    <row r="114" spans="1:8">
      <c r="A114" s="111" t="s">
        <v>283</v>
      </c>
      <c r="B114" s="103" t="s">
        <v>97</v>
      </c>
      <c r="C114" s="80"/>
      <c r="D114" s="235">
        <v>95933</v>
      </c>
      <c r="F114"/>
      <c r="H114" s="453">
        <v>78859.19</v>
      </c>
    </row>
    <row r="115" spans="1:8">
      <c r="A115" s="111" t="s">
        <v>284</v>
      </c>
      <c r="B115" s="103" t="s">
        <v>96</v>
      </c>
      <c r="C115" s="80"/>
      <c r="D115" s="235"/>
      <c r="F115"/>
      <c r="H115" s="256"/>
    </row>
    <row r="116" spans="1:8">
      <c r="A116" s="111" t="s">
        <v>420</v>
      </c>
      <c r="B116" s="103" t="s">
        <v>95</v>
      </c>
      <c r="C116" s="80"/>
      <c r="D116" s="235"/>
      <c r="F116"/>
      <c r="H116" s="256"/>
    </row>
    <row r="117" spans="1:8">
      <c r="A117" s="111" t="s">
        <v>421</v>
      </c>
      <c r="B117" s="103" t="s">
        <v>94</v>
      </c>
      <c r="C117" s="80"/>
      <c r="D117" s="235"/>
      <c r="F117" s="52"/>
      <c r="H117" s="256"/>
    </row>
    <row r="118" spans="1:8">
      <c r="A118" s="111" t="s">
        <v>422</v>
      </c>
      <c r="B118" s="103" t="s">
        <v>93</v>
      </c>
      <c r="C118" s="80"/>
      <c r="D118" s="235"/>
      <c r="F118" s="52"/>
      <c r="H118" s="256"/>
    </row>
    <row r="119" spans="1:8">
      <c r="A119" s="111" t="s">
        <v>285</v>
      </c>
      <c r="B119" s="103" t="s">
        <v>92</v>
      </c>
      <c r="C119" s="80"/>
      <c r="D119" s="235"/>
      <c r="F119" s="52"/>
      <c r="H119" s="256"/>
    </row>
    <row r="120" spans="1:8">
      <c r="A120" s="111" t="s">
        <v>286</v>
      </c>
      <c r="B120" s="103" t="s">
        <v>91</v>
      </c>
      <c r="C120" s="80"/>
      <c r="D120" s="235">
        <v>12005</v>
      </c>
      <c r="F120" s="52"/>
      <c r="H120" s="453">
        <v>7150.56</v>
      </c>
    </row>
    <row r="121" spans="1:8">
      <c r="A121" s="111" t="s">
        <v>287</v>
      </c>
      <c r="B121" s="103" t="s">
        <v>90</v>
      </c>
      <c r="C121" s="80"/>
      <c r="D121" s="235">
        <v>10000</v>
      </c>
      <c r="F121" s="52"/>
      <c r="H121" s="453">
        <v>8641.67</v>
      </c>
    </row>
    <row r="122" spans="1:8">
      <c r="A122" s="111" t="s">
        <v>288</v>
      </c>
      <c r="B122" s="103" t="s">
        <v>89</v>
      </c>
      <c r="C122" s="80"/>
      <c r="D122" s="235"/>
      <c r="F122" s="52"/>
      <c r="H122" s="256"/>
    </row>
    <row r="123" spans="1:8">
      <c r="A123" s="111" t="s">
        <v>289</v>
      </c>
      <c r="B123" s="103" t="s">
        <v>88</v>
      </c>
      <c r="C123" s="80"/>
      <c r="D123" s="235"/>
      <c r="F123" s="52"/>
      <c r="H123" s="256"/>
    </row>
    <row r="124" spans="1:8">
      <c r="A124" s="111" t="s">
        <v>290</v>
      </c>
      <c r="B124" s="121" t="s">
        <v>87</v>
      </c>
      <c r="C124" s="354"/>
      <c r="D124" s="235"/>
      <c r="F124" s="52"/>
      <c r="H124" s="256"/>
    </row>
    <row r="125" spans="1:8">
      <c r="A125" s="111" t="s">
        <v>291</v>
      </c>
      <c r="B125" s="103" t="s">
        <v>86</v>
      </c>
      <c r="C125" s="80"/>
      <c r="D125" s="235">
        <v>6400</v>
      </c>
      <c r="F125" s="52"/>
      <c r="H125" s="453">
        <v>5797.56</v>
      </c>
    </row>
    <row r="126" spans="1:8">
      <c r="A126" s="111" t="s">
        <v>292</v>
      </c>
      <c r="B126" s="103" t="s">
        <v>85</v>
      </c>
      <c r="C126" s="80"/>
      <c r="D126" s="235">
        <v>2000</v>
      </c>
      <c r="F126" s="52"/>
      <c r="H126" s="453">
        <v>2000</v>
      </c>
    </row>
    <row r="127" spans="1:8">
      <c r="A127" s="111" t="s">
        <v>293</v>
      </c>
      <c r="B127" s="103" t="s">
        <v>84</v>
      </c>
      <c r="C127" s="80"/>
      <c r="D127" s="235"/>
      <c r="F127" s="52"/>
      <c r="H127" s="256"/>
    </row>
    <row r="128" spans="1:8" ht="13.5" thickBot="1">
      <c r="A128" s="111"/>
      <c r="B128" s="105" t="s">
        <v>83</v>
      </c>
      <c r="C128" s="82"/>
      <c r="D128" s="237"/>
      <c r="F128" s="52"/>
      <c r="H128" s="252"/>
    </row>
    <row r="129" spans="1:8" ht="13.5" thickBot="1">
      <c r="A129" s="110" t="s">
        <v>294</v>
      </c>
      <c r="B129" s="119" t="s">
        <v>444</v>
      </c>
      <c r="C129" s="351"/>
      <c r="D129" s="234">
        <f>SUM(D130:D140)</f>
        <v>819360</v>
      </c>
      <c r="F129"/>
      <c r="H129" s="259">
        <f>SUM(H130:H140)</f>
        <v>718644.64999999991</v>
      </c>
    </row>
    <row r="130" spans="1:8">
      <c r="A130" s="412" t="s">
        <v>295</v>
      </c>
      <c r="B130" s="413" t="s">
        <v>398</v>
      </c>
      <c r="C130" s="80"/>
      <c r="D130" s="235">
        <v>168616</v>
      </c>
      <c r="F130" s="52"/>
      <c r="H130" s="453">
        <v>153975.54999999999</v>
      </c>
    </row>
    <row r="131" spans="1:8" ht="15.75" customHeight="1">
      <c r="A131" s="412" t="s">
        <v>440</v>
      </c>
      <c r="B131" s="413" t="s">
        <v>441</v>
      </c>
      <c r="C131" s="354"/>
      <c r="D131" s="235">
        <v>608244</v>
      </c>
      <c r="E131" s="6"/>
      <c r="F131" s="52"/>
      <c r="H131" s="453">
        <v>520631.85</v>
      </c>
    </row>
    <row r="132" spans="1:8" ht="24.75" customHeight="1">
      <c r="A132" s="412" t="s">
        <v>442</v>
      </c>
      <c r="B132" s="413" t="s">
        <v>81</v>
      </c>
      <c r="C132" s="354"/>
      <c r="D132" s="235"/>
      <c r="F132"/>
      <c r="H132" s="256"/>
    </row>
    <row r="133" spans="1:8">
      <c r="A133" s="412" t="s">
        <v>296</v>
      </c>
      <c r="B133" s="413" t="s">
        <v>80</v>
      </c>
      <c r="C133" s="354"/>
      <c r="D133" s="235"/>
      <c r="F133" s="52"/>
      <c r="H133" s="256"/>
    </row>
    <row r="134" spans="1:8">
      <c r="A134" s="412" t="s">
        <v>297</v>
      </c>
      <c r="B134" s="413" t="s">
        <v>413</v>
      </c>
      <c r="C134" s="354"/>
      <c r="D134" s="235">
        <v>16500</v>
      </c>
      <c r="F134" s="52"/>
      <c r="H134" s="453">
        <v>14720</v>
      </c>
    </row>
    <row r="135" spans="1:8">
      <c r="A135" s="412" t="s">
        <v>298</v>
      </c>
      <c r="B135" s="413" t="s">
        <v>414</v>
      </c>
      <c r="C135" s="80"/>
      <c r="D135" s="235">
        <v>26000</v>
      </c>
      <c r="F135" s="52"/>
      <c r="H135" s="453">
        <v>28027.08</v>
      </c>
    </row>
    <row r="136" spans="1:8">
      <c r="A136" s="412" t="s">
        <v>299</v>
      </c>
      <c r="B136" s="413" t="s">
        <v>415</v>
      </c>
      <c r="C136" s="80"/>
      <c r="D136" s="235"/>
      <c r="F136" s="52"/>
      <c r="H136" s="453">
        <v>1290.17</v>
      </c>
    </row>
    <row r="137" spans="1:8">
      <c r="A137" s="412" t="s">
        <v>418</v>
      </c>
      <c r="B137" s="413" t="s">
        <v>416</v>
      </c>
      <c r="C137" s="80"/>
      <c r="D137" s="235"/>
      <c r="F137" s="52"/>
      <c r="H137" s="256"/>
    </row>
    <row r="138" spans="1:8">
      <c r="A138" s="412" t="s">
        <v>419</v>
      </c>
      <c r="B138" s="413" t="s">
        <v>417</v>
      </c>
      <c r="C138" s="80"/>
      <c r="D138" s="235"/>
      <c r="F138" s="52"/>
      <c r="H138" s="256"/>
    </row>
    <row r="139" spans="1:8">
      <c r="A139" s="412" t="s">
        <v>300</v>
      </c>
      <c r="B139" s="413" t="s">
        <v>79</v>
      </c>
      <c r="C139" s="80"/>
      <c r="D139" s="235"/>
      <c r="F139" s="52"/>
      <c r="H139" s="256"/>
    </row>
    <row r="140" spans="1:8" ht="13.5" thickBot="1">
      <c r="A140" s="412"/>
      <c r="B140" s="413" t="s">
        <v>78</v>
      </c>
      <c r="C140" s="80"/>
      <c r="D140" s="235"/>
      <c r="F140" s="52"/>
      <c r="H140" s="256"/>
    </row>
    <row r="141" spans="1:8" ht="13.5" thickBot="1">
      <c r="A141" s="110" t="s">
        <v>301</v>
      </c>
      <c r="B141" s="119" t="s">
        <v>77</v>
      </c>
      <c r="C141" s="351"/>
      <c r="D141" s="234">
        <f>SUM(D142:D156)</f>
        <v>156537</v>
      </c>
      <c r="F141" s="52"/>
      <c r="H141" s="255">
        <f>SUM(H142:H156)</f>
        <v>128013.6</v>
      </c>
    </row>
    <row r="142" spans="1:8">
      <c r="A142" s="111" t="s">
        <v>302</v>
      </c>
      <c r="B142" s="121" t="s">
        <v>76</v>
      </c>
      <c r="C142" s="354"/>
      <c r="D142" s="235"/>
      <c r="F142" s="52"/>
      <c r="H142" s="256"/>
    </row>
    <row r="143" spans="1:8">
      <c r="A143" s="111" t="s">
        <v>303</v>
      </c>
      <c r="B143" s="103" t="s">
        <v>75</v>
      </c>
      <c r="C143" s="80"/>
      <c r="D143" s="235"/>
      <c r="F143" s="52"/>
      <c r="H143" s="256"/>
    </row>
    <row r="144" spans="1:8">
      <c r="A144" s="111" t="s">
        <v>304</v>
      </c>
      <c r="B144" s="103" t="s">
        <v>74</v>
      </c>
      <c r="C144" s="80"/>
      <c r="D144" s="235">
        <v>22964</v>
      </c>
      <c r="F144" s="52"/>
      <c r="H144" s="453">
        <v>27074.19</v>
      </c>
    </row>
    <row r="145" spans="1:9">
      <c r="A145" s="111" t="s">
        <v>305</v>
      </c>
      <c r="B145" s="103" t="s">
        <v>73</v>
      </c>
      <c r="C145" s="80"/>
      <c r="D145" s="235">
        <v>26567</v>
      </c>
      <c r="F145" s="52"/>
      <c r="H145" s="453">
        <v>24638.81</v>
      </c>
    </row>
    <row r="146" spans="1:9">
      <c r="A146" s="111" t="s">
        <v>306</v>
      </c>
      <c r="B146" s="103" t="s">
        <v>72</v>
      </c>
      <c r="C146" s="80"/>
      <c r="D146" s="235"/>
      <c r="F146" s="52"/>
      <c r="H146" s="256"/>
    </row>
    <row r="147" spans="1:9">
      <c r="A147" s="111" t="s">
        <v>307</v>
      </c>
      <c r="B147" s="121" t="s">
        <v>71</v>
      </c>
      <c r="C147" s="354"/>
      <c r="D147" s="235"/>
      <c r="F147" s="52"/>
      <c r="H147" s="256"/>
    </row>
    <row r="148" spans="1:9">
      <c r="A148" s="111" t="s">
        <v>308</v>
      </c>
      <c r="B148" s="103" t="s">
        <v>70</v>
      </c>
      <c r="C148" s="80"/>
      <c r="D148" s="235"/>
      <c r="F148"/>
      <c r="H148" s="256"/>
    </row>
    <row r="149" spans="1:9">
      <c r="A149" s="111" t="s">
        <v>309</v>
      </c>
      <c r="B149" s="103" t="s">
        <v>69</v>
      </c>
      <c r="C149" s="85"/>
      <c r="D149" s="235">
        <v>55468</v>
      </c>
      <c r="F149" s="52"/>
      <c r="H149" s="453">
        <v>40510.17</v>
      </c>
    </row>
    <row r="150" spans="1:9">
      <c r="A150" s="111" t="s">
        <v>310</v>
      </c>
      <c r="B150" s="103" t="s">
        <v>68</v>
      </c>
      <c r="C150" s="85"/>
      <c r="D150" s="235"/>
      <c r="F150" s="52"/>
      <c r="H150" s="453">
        <v>0</v>
      </c>
    </row>
    <row r="151" spans="1:9">
      <c r="A151" s="111" t="s">
        <v>311</v>
      </c>
      <c r="B151" s="103" t="s">
        <v>67</v>
      </c>
      <c r="C151" s="85"/>
      <c r="D151" s="235"/>
      <c r="F151" s="52"/>
      <c r="H151" s="453">
        <v>0</v>
      </c>
    </row>
    <row r="152" spans="1:9">
      <c r="A152" s="111" t="s">
        <v>312</v>
      </c>
      <c r="B152" s="103" t="s">
        <v>66</v>
      </c>
      <c r="C152" s="85"/>
      <c r="D152" s="235"/>
      <c r="F152" s="52"/>
      <c r="H152" s="453">
        <v>0</v>
      </c>
    </row>
    <row r="153" spans="1:9">
      <c r="A153" s="111" t="s">
        <v>313</v>
      </c>
      <c r="B153" s="116" t="s">
        <v>65</v>
      </c>
      <c r="C153" s="85"/>
      <c r="D153" s="236">
        <v>51538</v>
      </c>
      <c r="F153" s="52"/>
      <c r="H153" s="453">
        <v>35790.43</v>
      </c>
    </row>
    <row r="154" spans="1:9">
      <c r="A154" s="111" t="s">
        <v>314</v>
      </c>
      <c r="B154" s="103" t="s">
        <v>64</v>
      </c>
      <c r="C154" s="85"/>
      <c r="D154" s="235"/>
      <c r="F154" s="52"/>
      <c r="H154" s="256"/>
    </row>
    <row r="155" spans="1:9">
      <c r="A155" s="111" t="s">
        <v>315</v>
      </c>
      <c r="B155" s="103" t="s">
        <v>63</v>
      </c>
      <c r="C155" s="85"/>
      <c r="D155" s="235"/>
      <c r="F155" s="52"/>
      <c r="H155" s="256"/>
    </row>
    <row r="156" spans="1:9" ht="13.5" thickBot="1">
      <c r="A156" s="114"/>
      <c r="B156" s="103" t="s">
        <v>62</v>
      </c>
      <c r="C156" s="85"/>
      <c r="D156" s="235"/>
      <c r="F156" s="52"/>
      <c r="H156" s="256"/>
    </row>
    <row r="157" spans="1:9" ht="13.5" thickBot="1">
      <c r="A157" s="115"/>
      <c r="B157" s="122"/>
      <c r="C157" s="89"/>
      <c r="D157" s="241"/>
      <c r="F157" s="460"/>
      <c r="H157" s="257"/>
    </row>
    <row r="158" spans="1:9" ht="22.5" thickBot="1">
      <c r="A158" s="101"/>
      <c r="B158" s="56" t="s">
        <v>61</v>
      </c>
      <c r="C158" s="56"/>
      <c r="D158" s="55" t="s">
        <v>60</v>
      </c>
      <c r="F158" s="461"/>
      <c r="H158" s="55" t="s">
        <v>60</v>
      </c>
    </row>
    <row r="159" spans="1:9" ht="13.5" thickBot="1">
      <c r="A159" s="106"/>
      <c r="B159" s="441"/>
      <c r="C159" s="441"/>
      <c r="D159" s="442"/>
      <c r="F159" s="443"/>
      <c r="H159" s="444"/>
    </row>
    <row r="160" spans="1:9">
      <c r="A160" s="106"/>
      <c r="B160" s="70" t="s">
        <v>59</v>
      </c>
      <c r="C160" s="90"/>
      <c r="D160" s="335">
        <f>H160+D49</f>
        <v>637000.04</v>
      </c>
      <c r="E160" s="6" t="s">
        <v>391</v>
      </c>
      <c r="F160" s="335" t="s">
        <v>392</v>
      </c>
      <c r="H160" s="453">
        <v>130000</v>
      </c>
      <c r="I160" s="340" t="s">
        <v>428</v>
      </c>
    </row>
    <row r="161" spans="1:11" ht="23.25" thickBot="1">
      <c r="A161" s="106"/>
      <c r="B161" s="54"/>
      <c r="C161" s="18" t="s">
        <v>409</v>
      </c>
      <c r="D161" s="220"/>
      <c r="F161" s="52"/>
      <c r="H161" s="453">
        <v>0</v>
      </c>
      <c r="I161" s="340" t="s">
        <v>429</v>
      </c>
    </row>
    <row r="162" spans="1:11" ht="13.5" thickBot="1">
      <c r="A162" s="104"/>
      <c r="B162" s="91" t="s">
        <v>328</v>
      </c>
      <c r="C162" s="92"/>
      <c r="D162" s="336">
        <f>H162+D52</f>
        <v>38270.809999999983</v>
      </c>
      <c r="E162" s="6" t="s">
        <v>391</v>
      </c>
      <c r="F162" s="335" t="s">
        <v>392</v>
      </c>
      <c r="H162" s="453">
        <v>132236.76999999999</v>
      </c>
      <c r="I162" s="340" t="s">
        <v>430</v>
      </c>
    </row>
    <row r="163" spans="1:11">
      <c r="A163" s="117" t="s">
        <v>58</v>
      </c>
      <c r="B163" s="93"/>
      <c r="D163" s="242"/>
      <c r="F163" s="52"/>
      <c r="H163" s="242"/>
    </row>
    <row r="164" spans="1:11">
      <c r="A164" s="117" t="s">
        <v>57</v>
      </c>
      <c r="B164" s="93"/>
      <c r="D164" s="242"/>
      <c r="F164" s="52"/>
      <c r="H164" s="242"/>
    </row>
    <row r="165" spans="1:11">
      <c r="A165" s="138" t="s">
        <v>52</v>
      </c>
      <c r="B165" s="53"/>
      <c r="D165" s="243">
        <f>IF(D160-D162&lt;0,0,D160-D162)/D6</f>
        <v>0.40694583269613099</v>
      </c>
      <c r="F165" s="138"/>
      <c r="H165" s="243">
        <f>IF(H160-H162&lt;0,0,H160-H162)/H6</f>
        <v>0</v>
      </c>
    </row>
    <row r="166" spans="1:11" s="94" customFormat="1">
      <c r="A166" s="195" t="s">
        <v>194</v>
      </c>
      <c r="D166" s="263">
        <f>D48+D49-D52+D53</f>
        <v>-1.4551915228366852E-11</v>
      </c>
      <c r="E166"/>
      <c r="H166" s="263">
        <f>H48+H49-H52+H53</f>
        <v>-2.3283064365386963E-10</v>
      </c>
      <c r="I166"/>
      <c r="J166"/>
      <c r="K166"/>
    </row>
    <row r="167" spans="1:11" s="94" customFormat="1">
      <c r="A167" s="264"/>
      <c r="B167"/>
      <c r="C167"/>
      <c r="D167" s="262"/>
      <c r="E167"/>
      <c r="H167" s="268"/>
      <c r="I167"/>
      <c r="J167"/>
      <c r="K167"/>
    </row>
    <row r="168" spans="1:11" s="94" customFormat="1">
      <c r="A168" s="343" t="s">
        <v>395</v>
      </c>
      <c r="B168" s="344"/>
      <c r="C168" s="345"/>
      <c r="D168" s="346" t="str">
        <f>IF(ROUND(SUM(-D24-D37-D39-D41-D43-D45-D47),2)=ROUND(D55,2),"OK",CONCATENATE("Vahe=",ROUND(SUM(-D24-D37-D39-D41-D43-D45-D47)-D55,2)))</f>
        <v>OK</v>
      </c>
      <c r="E168"/>
      <c r="F168" s="265"/>
      <c r="G168" s="265"/>
      <c r="H168" s="346" t="str">
        <f>IF(ROUND(SUM(-H24-H37-H39-H41-H43-H45-H47),2)=ROUND(H55,2),"OK",CONCATENATE("Vahe=",ROUND(SUM(-H24-H37-H39-H41-H43-H45-H47)-H55,2)))</f>
        <v>OK</v>
      </c>
      <c r="I168"/>
      <c r="J168"/>
      <c r="K168"/>
    </row>
    <row r="169" spans="1:11" s="94" customFormat="1">
      <c r="A169" s="266"/>
      <c r="B169"/>
      <c r="C169"/>
      <c r="D169" s="267"/>
      <c r="E169"/>
      <c r="H169" s="123"/>
      <c r="I169"/>
      <c r="J169"/>
      <c r="K169"/>
    </row>
    <row r="170" spans="1:11" s="94" customFormat="1">
      <c r="A170" s="127"/>
      <c r="B170"/>
      <c r="C170"/>
      <c r="D170" s="269"/>
      <c r="E170"/>
      <c r="F170"/>
      <c r="G170" s="261"/>
      <c r="H170" s="261"/>
      <c r="I170"/>
      <c r="J170"/>
      <c r="K170"/>
    </row>
    <row r="171" spans="1:11">
      <c r="A171"/>
      <c r="B171"/>
      <c r="C171"/>
      <c r="D171"/>
      <c r="F171" s="52"/>
      <c r="H171"/>
    </row>
    <row r="172" spans="1:11">
      <c r="A172"/>
      <c r="B172"/>
      <c r="C172"/>
      <c r="D172"/>
      <c r="F172" s="51"/>
      <c r="H172"/>
    </row>
    <row r="173" spans="1:11">
      <c r="A173"/>
      <c r="B173"/>
      <c r="C173"/>
      <c r="D173"/>
      <c r="F173" s="52"/>
      <c r="H173"/>
    </row>
    <row r="174" spans="1:11" s="94" customFormat="1">
      <c r="A174"/>
      <c r="B174"/>
      <c r="C174"/>
      <c r="D174"/>
      <c r="E174"/>
      <c r="H174"/>
      <c r="I174"/>
      <c r="J174"/>
      <c r="K174"/>
    </row>
    <row r="175" spans="1:11" s="94" customFormat="1">
      <c r="A175"/>
      <c r="B175"/>
      <c r="C175"/>
      <c r="D175"/>
      <c r="E175"/>
      <c r="H175"/>
      <c r="I175"/>
      <c r="J175"/>
      <c r="K175"/>
    </row>
    <row r="176" spans="1:11" s="94" customFormat="1">
      <c r="A176"/>
      <c r="B176"/>
      <c r="C176"/>
      <c r="D176"/>
      <c r="E176"/>
      <c r="F176" s="138"/>
      <c r="H176"/>
      <c r="I176"/>
      <c r="J176"/>
      <c r="K176"/>
    </row>
    <row r="177" spans="1:11" s="94" customFormat="1">
      <c r="A177"/>
      <c r="B177"/>
      <c r="C177"/>
      <c r="D177"/>
      <c r="E177"/>
      <c r="H177"/>
      <c r="I177"/>
      <c r="J177"/>
      <c r="K177"/>
    </row>
    <row r="178" spans="1:11" s="94" customFormat="1">
      <c r="A178"/>
      <c r="B178"/>
      <c r="C178"/>
      <c r="D178"/>
      <c r="E178"/>
      <c r="H178"/>
      <c r="I178"/>
      <c r="J178"/>
      <c r="K178"/>
    </row>
    <row r="179" spans="1:11" s="94" customFormat="1">
      <c r="A179" s="195"/>
      <c r="D179" s="139"/>
      <c r="E179"/>
      <c r="F179" s="123"/>
      <c r="I179"/>
      <c r="J179"/>
      <c r="K179"/>
    </row>
    <row r="180" spans="1:11" s="94" customFormat="1">
      <c r="A180" s="195"/>
      <c r="D180" s="139"/>
      <c r="E180"/>
      <c r="F180" s="123"/>
      <c r="I180"/>
      <c r="J180"/>
      <c r="K180"/>
    </row>
    <row r="181" spans="1:11" s="94" customFormat="1">
      <c r="A181" s="195"/>
      <c r="D181" s="139"/>
      <c r="E181"/>
      <c r="F181" s="123"/>
      <c r="I181"/>
      <c r="J181"/>
      <c r="K181"/>
    </row>
    <row r="182" spans="1:11" s="94" customFormat="1">
      <c r="A182" s="195"/>
      <c r="D182" s="139"/>
      <c r="E182"/>
      <c r="F182" s="123"/>
      <c r="I182"/>
      <c r="J182"/>
      <c r="K182"/>
    </row>
    <row r="183" spans="1:11" s="94" customFormat="1">
      <c r="A183" s="195"/>
      <c r="D183" s="139"/>
      <c r="E183"/>
      <c r="F183" s="123"/>
      <c r="I183"/>
      <c r="J183"/>
      <c r="K183"/>
    </row>
    <row r="184" spans="1:11" s="94" customFormat="1">
      <c r="A184" s="195"/>
      <c r="D184" s="139"/>
      <c r="E184"/>
      <c r="F184" s="123"/>
      <c r="I184"/>
      <c r="J184"/>
      <c r="K184"/>
    </row>
    <row r="185" spans="1:11" s="94" customFormat="1">
      <c r="A185" s="195"/>
      <c r="D185" s="139"/>
      <c r="E185"/>
      <c r="F185" s="123"/>
      <c r="I185"/>
      <c r="J185"/>
      <c r="K185"/>
    </row>
    <row r="186" spans="1:11" s="94" customFormat="1">
      <c r="A186" s="195"/>
      <c r="D186" s="139"/>
      <c r="E186"/>
      <c r="F186" s="123"/>
      <c r="I186"/>
      <c r="J186"/>
      <c r="K186"/>
    </row>
    <row r="187" spans="1:11" s="94" customFormat="1">
      <c r="A187" s="195"/>
      <c r="D187" s="139"/>
      <c r="E187"/>
      <c r="F187" s="123"/>
      <c r="I187"/>
      <c r="J187"/>
      <c r="K187"/>
    </row>
    <row r="188" spans="1:11" s="94" customFormat="1">
      <c r="A188" s="195"/>
      <c r="E188"/>
      <c r="F188" s="123"/>
      <c r="I188"/>
      <c r="J188"/>
      <c r="K188"/>
    </row>
    <row r="189" spans="1:11" s="94" customFormat="1">
      <c r="A189" s="195"/>
      <c r="E189"/>
      <c r="F189" s="123"/>
      <c r="I189"/>
      <c r="J189"/>
      <c r="K189"/>
    </row>
    <row r="190" spans="1:11" s="94" customFormat="1">
      <c r="A190" s="195"/>
      <c r="E190"/>
      <c r="F190" s="123"/>
      <c r="I190"/>
      <c r="J190"/>
      <c r="K190"/>
    </row>
    <row r="191" spans="1:11" s="94" customFormat="1">
      <c r="A191" s="195"/>
      <c r="E191"/>
      <c r="F191" s="123"/>
      <c r="I191"/>
      <c r="J191"/>
      <c r="K191"/>
    </row>
    <row r="192" spans="1:11" s="94" customFormat="1">
      <c r="A192" s="195"/>
      <c r="E192"/>
      <c r="F192" s="123"/>
      <c r="I192"/>
      <c r="J192"/>
      <c r="K192"/>
    </row>
    <row r="193" spans="1:11" s="94" customFormat="1">
      <c r="A193" s="195"/>
      <c r="E193"/>
      <c r="F193" s="123"/>
      <c r="I193"/>
      <c r="J193"/>
      <c r="K193"/>
    </row>
    <row r="194" spans="1:11" s="94" customFormat="1">
      <c r="A194" s="195"/>
      <c r="E194"/>
      <c r="F194" s="123"/>
      <c r="I194"/>
      <c r="J194"/>
      <c r="K194"/>
    </row>
    <row r="195" spans="1:11" s="94" customFormat="1">
      <c r="A195" s="195"/>
      <c r="E195"/>
      <c r="F195" s="123"/>
      <c r="I195"/>
      <c r="J195"/>
      <c r="K195"/>
    </row>
    <row r="196" spans="1:11" s="94" customFormat="1">
      <c r="A196" s="195"/>
      <c r="E196"/>
      <c r="F196" s="123"/>
      <c r="I196"/>
      <c r="J196"/>
      <c r="K196"/>
    </row>
    <row r="197" spans="1:11" s="94" customFormat="1">
      <c r="A197" s="195"/>
      <c r="E197"/>
      <c r="F197" s="123"/>
      <c r="I197"/>
      <c r="J197"/>
      <c r="K197"/>
    </row>
    <row r="198" spans="1:11" s="94" customFormat="1">
      <c r="A198" s="195"/>
      <c r="E198"/>
      <c r="F198" s="123"/>
      <c r="I198"/>
      <c r="J198"/>
      <c r="K198"/>
    </row>
    <row r="199" spans="1:11" s="94" customFormat="1">
      <c r="A199" s="195"/>
      <c r="E199"/>
      <c r="F199" s="123"/>
      <c r="I199"/>
      <c r="J199"/>
      <c r="K199"/>
    </row>
    <row r="200" spans="1:11" s="94" customFormat="1">
      <c r="A200" s="195"/>
      <c r="E200"/>
      <c r="F200" s="123"/>
      <c r="I200"/>
      <c r="J200"/>
      <c r="K200"/>
    </row>
    <row r="201" spans="1:11" s="94" customFormat="1">
      <c r="A201" s="195"/>
      <c r="E201"/>
      <c r="F201" s="123"/>
      <c r="I201"/>
      <c r="J201"/>
      <c r="K201"/>
    </row>
    <row r="202" spans="1:11" s="94" customFormat="1">
      <c r="A202" s="195"/>
      <c r="E202"/>
      <c r="F202" s="123"/>
      <c r="I202"/>
      <c r="J202"/>
      <c r="K202"/>
    </row>
    <row r="203" spans="1:11" s="94" customFormat="1">
      <c r="A203" s="195"/>
      <c r="E203"/>
      <c r="F203" s="123"/>
      <c r="I203"/>
      <c r="J203"/>
      <c r="K203"/>
    </row>
    <row r="204" spans="1:11" s="94" customFormat="1">
      <c r="A204" s="195"/>
      <c r="E204"/>
      <c r="F204" s="123"/>
      <c r="I204"/>
      <c r="J204"/>
      <c r="K204"/>
    </row>
    <row r="205" spans="1:11" s="94" customFormat="1">
      <c r="A205" s="195"/>
      <c r="E205"/>
      <c r="F205" s="123"/>
      <c r="I205"/>
      <c r="J205"/>
      <c r="K205"/>
    </row>
    <row r="206" spans="1:11" s="94" customFormat="1">
      <c r="A206" s="195"/>
      <c r="E206"/>
      <c r="F206" s="123"/>
      <c r="I206"/>
      <c r="J206"/>
      <c r="K206"/>
    </row>
    <row r="207" spans="1:11" s="94" customFormat="1">
      <c r="A207" s="195"/>
      <c r="E207"/>
      <c r="F207" s="123"/>
      <c r="I207"/>
      <c r="J207"/>
      <c r="K207"/>
    </row>
    <row r="208" spans="1:11" s="94" customFormat="1">
      <c r="A208" s="195"/>
      <c r="E208"/>
      <c r="F208" s="123"/>
      <c r="I208"/>
      <c r="J208"/>
      <c r="K208"/>
    </row>
    <row r="209" spans="1:11" s="94" customFormat="1">
      <c r="A209" s="195"/>
      <c r="E209"/>
      <c r="F209" s="123"/>
      <c r="I209"/>
      <c r="J209"/>
      <c r="K209"/>
    </row>
    <row r="210" spans="1:11" s="94" customFormat="1">
      <c r="A210" s="195"/>
      <c r="E210"/>
      <c r="F210" s="123"/>
      <c r="I210"/>
      <c r="J210"/>
      <c r="K210"/>
    </row>
    <row r="211" spans="1:11" s="94" customFormat="1">
      <c r="A211" s="195"/>
      <c r="E211"/>
      <c r="F211" s="123"/>
      <c r="I211"/>
      <c r="J211"/>
      <c r="K211"/>
    </row>
    <row r="212" spans="1:11" s="94" customFormat="1">
      <c r="A212" s="195"/>
      <c r="E212"/>
      <c r="F212" s="123"/>
      <c r="I212"/>
      <c r="J212"/>
      <c r="K212"/>
    </row>
    <row r="213" spans="1:11" s="94" customFormat="1">
      <c r="A213" s="195"/>
      <c r="E213"/>
      <c r="F213" s="123"/>
      <c r="I213"/>
      <c r="J213"/>
      <c r="K213"/>
    </row>
    <row r="214" spans="1:11" s="94" customFormat="1">
      <c r="A214" s="195"/>
      <c r="E214"/>
      <c r="F214" s="123"/>
      <c r="I214"/>
      <c r="J214"/>
      <c r="K214"/>
    </row>
    <row r="215" spans="1:11" s="94" customFormat="1">
      <c r="A215" s="195"/>
      <c r="E215"/>
      <c r="F215" s="123"/>
      <c r="I215"/>
      <c r="J215"/>
      <c r="K215"/>
    </row>
    <row r="216" spans="1:11" s="94" customFormat="1">
      <c r="A216" s="195"/>
      <c r="E216"/>
      <c r="F216" s="123"/>
      <c r="I216"/>
      <c r="J216"/>
      <c r="K216"/>
    </row>
    <row r="217" spans="1:11" s="94" customFormat="1">
      <c r="A217" s="195"/>
      <c r="E217"/>
      <c r="F217" s="123"/>
      <c r="I217"/>
      <c r="J217"/>
      <c r="K217"/>
    </row>
    <row r="218" spans="1:11" s="94" customFormat="1">
      <c r="A218" s="195"/>
      <c r="E218"/>
      <c r="F218" s="123"/>
      <c r="I218"/>
      <c r="J218"/>
      <c r="K218"/>
    </row>
    <row r="219" spans="1:11" s="94" customFormat="1">
      <c r="A219" s="195"/>
      <c r="E219"/>
      <c r="F219" s="123"/>
      <c r="I219"/>
      <c r="J219"/>
      <c r="K219"/>
    </row>
    <row r="220" spans="1:11" s="94" customFormat="1">
      <c r="A220" s="195"/>
      <c r="E220"/>
      <c r="F220" s="123"/>
      <c r="I220"/>
      <c r="J220"/>
      <c r="K220"/>
    </row>
    <row r="221" spans="1:11" s="94" customFormat="1">
      <c r="A221" s="195"/>
      <c r="E221"/>
      <c r="F221" s="123"/>
      <c r="I221"/>
      <c r="J221"/>
      <c r="K221"/>
    </row>
    <row r="222" spans="1:11" s="94" customFormat="1">
      <c r="A222" s="195"/>
      <c r="E222"/>
      <c r="F222" s="123"/>
      <c r="I222"/>
      <c r="J222"/>
      <c r="K222"/>
    </row>
    <row r="223" spans="1:11" s="94" customFormat="1">
      <c r="A223" s="195"/>
      <c r="E223"/>
      <c r="F223" s="123"/>
      <c r="I223"/>
      <c r="J223"/>
      <c r="K223"/>
    </row>
    <row r="224" spans="1:11" s="94" customFormat="1">
      <c r="A224" s="195"/>
      <c r="E224"/>
      <c r="F224" s="123"/>
      <c r="I224"/>
      <c r="J224"/>
      <c r="K224"/>
    </row>
    <row r="225" spans="1:11" s="94" customFormat="1">
      <c r="A225" s="195"/>
      <c r="E225"/>
      <c r="F225" s="123"/>
      <c r="I225"/>
      <c r="J225"/>
      <c r="K225"/>
    </row>
    <row r="226" spans="1:11" s="94" customFormat="1">
      <c r="A226" s="195"/>
      <c r="E226"/>
      <c r="F226" s="123"/>
      <c r="I226"/>
      <c r="J226"/>
      <c r="K226"/>
    </row>
    <row r="227" spans="1:11" s="94" customFormat="1">
      <c r="A227" s="195"/>
      <c r="E227"/>
      <c r="F227" s="123"/>
      <c r="I227"/>
      <c r="J227"/>
      <c r="K227"/>
    </row>
    <row r="228" spans="1:11" s="94" customFormat="1">
      <c r="A228" s="195"/>
      <c r="E228"/>
      <c r="F228" s="123"/>
      <c r="I228"/>
      <c r="J228"/>
      <c r="K228"/>
    </row>
    <row r="229" spans="1:11" s="94" customFormat="1">
      <c r="A229" s="195"/>
      <c r="E229"/>
      <c r="F229" s="123"/>
      <c r="I229"/>
      <c r="J229"/>
      <c r="K229"/>
    </row>
    <row r="230" spans="1:11" s="94" customFormat="1">
      <c r="A230" s="195"/>
      <c r="E230"/>
      <c r="F230" s="123"/>
      <c r="I230"/>
      <c r="J230"/>
      <c r="K230"/>
    </row>
    <row r="231" spans="1:11" s="94" customFormat="1">
      <c r="A231" s="195"/>
      <c r="E231"/>
      <c r="F231" s="123"/>
      <c r="I231"/>
      <c r="J231"/>
      <c r="K231"/>
    </row>
    <row r="232" spans="1:11" s="94" customFormat="1">
      <c r="A232" s="195"/>
      <c r="E232"/>
      <c r="F232" s="123"/>
      <c r="I232"/>
      <c r="J232"/>
      <c r="K232"/>
    </row>
    <row r="233" spans="1:11" s="94" customFormat="1">
      <c r="A233" s="195"/>
      <c r="E233"/>
      <c r="F233" s="123"/>
      <c r="I233"/>
      <c r="J233"/>
      <c r="K233"/>
    </row>
    <row r="234" spans="1:11" s="94" customFormat="1">
      <c r="A234" s="195"/>
      <c r="E234"/>
      <c r="F234" s="123"/>
      <c r="I234"/>
      <c r="J234"/>
      <c r="K234"/>
    </row>
    <row r="235" spans="1:11" s="94" customFormat="1">
      <c r="A235" s="195"/>
      <c r="E235"/>
      <c r="F235" s="123"/>
      <c r="I235"/>
      <c r="J235"/>
      <c r="K235"/>
    </row>
    <row r="236" spans="1:11" s="94" customFormat="1">
      <c r="A236" s="195"/>
      <c r="E236"/>
      <c r="F236" s="123"/>
      <c r="I236"/>
      <c r="J236"/>
      <c r="K236"/>
    </row>
    <row r="237" spans="1:11" s="94" customFormat="1">
      <c r="A237" s="195"/>
      <c r="E237"/>
      <c r="F237" s="123"/>
      <c r="I237"/>
      <c r="J237"/>
      <c r="K237"/>
    </row>
    <row r="238" spans="1:11" s="94" customFormat="1">
      <c r="A238" s="195"/>
      <c r="E238"/>
      <c r="F238" s="123"/>
      <c r="I238"/>
      <c r="J238"/>
      <c r="K238"/>
    </row>
    <row r="239" spans="1:11" s="94" customFormat="1">
      <c r="A239" s="195"/>
      <c r="E239"/>
      <c r="F239" s="123"/>
      <c r="I239"/>
      <c r="J239"/>
      <c r="K239"/>
    </row>
    <row r="240" spans="1:11" s="94" customFormat="1">
      <c r="A240" s="195"/>
      <c r="E240"/>
      <c r="F240" s="123"/>
      <c r="I240"/>
      <c r="J240"/>
      <c r="K240"/>
    </row>
    <row r="241" spans="1:11" s="94" customFormat="1">
      <c r="A241" s="195"/>
      <c r="E241"/>
      <c r="F241" s="123"/>
      <c r="I241"/>
      <c r="J241"/>
      <c r="K241"/>
    </row>
    <row r="242" spans="1:11" s="94" customFormat="1">
      <c r="A242" s="195"/>
      <c r="E242"/>
      <c r="F242" s="123"/>
      <c r="I242"/>
      <c r="J242"/>
      <c r="K242"/>
    </row>
    <row r="243" spans="1:11" s="94" customFormat="1">
      <c r="A243" s="195"/>
      <c r="E243"/>
      <c r="F243" s="123"/>
      <c r="I243"/>
      <c r="J243"/>
      <c r="K243"/>
    </row>
    <row r="244" spans="1:11" s="94" customFormat="1">
      <c r="A244" s="195"/>
      <c r="E244"/>
      <c r="F244" s="123"/>
      <c r="I244"/>
      <c r="J244"/>
      <c r="K244"/>
    </row>
    <row r="245" spans="1:11" s="94" customFormat="1">
      <c r="A245" s="195"/>
      <c r="E245"/>
      <c r="F245" s="123"/>
      <c r="I245"/>
      <c r="J245"/>
      <c r="K245"/>
    </row>
    <row r="246" spans="1:11" s="94" customFormat="1">
      <c r="A246" s="195"/>
      <c r="E246"/>
      <c r="F246" s="123"/>
      <c r="I246"/>
      <c r="J246"/>
      <c r="K246"/>
    </row>
    <row r="247" spans="1:11" s="94" customFormat="1">
      <c r="A247" s="195"/>
      <c r="E247"/>
      <c r="F247" s="123"/>
      <c r="I247"/>
      <c r="J247"/>
      <c r="K247"/>
    </row>
    <row r="248" spans="1:11" s="94" customFormat="1">
      <c r="A248" s="195"/>
      <c r="E248"/>
      <c r="F248" s="123"/>
      <c r="I248"/>
      <c r="J248"/>
      <c r="K248"/>
    </row>
    <row r="249" spans="1:11" s="94" customFormat="1">
      <c r="A249" s="195"/>
      <c r="E249"/>
      <c r="F249" s="123"/>
      <c r="I249"/>
      <c r="J249"/>
      <c r="K249"/>
    </row>
    <row r="250" spans="1:11" s="94" customFormat="1">
      <c r="A250" s="195"/>
      <c r="E250"/>
      <c r="F250" s="123"/>
      <c r="I250"/>
      <c r="J250"/>
      <c r="K250"/>
    </row>
    <row r="251" spans="1:11" s="94" customFormat="1">
      <c r="A251" s="195"/>
      <c r="E251"/>
      <c r="F251" s="123"/>
      <c r="I251"/>
      <c r="J251"/>
      <c r="K251"/>
    </row>
    <row r="252" spans="1:11" s="94" customFormat="1">
      <c r="A252" s="195"/>
      <c r="E252"/>
      <c r="F252" s="123"/>
      <c r="I252"/>
      <c r="J252"/>
      <c r="K252"/>
    </row>
    <row r="253" spans="1:11" s="94" customFormat="1">
      <c r="A253" s="195"/>
      <c r="E253"/>
      <c r="F253" s="123"/>
      <c r="I253"/>
      <c r="J253"/>
      <c r="K253"/>
    </row>
    <row r="254" spans="1:11" s="94" customFormat="1">
      <c r="A254" s="195"/>
      <c r="E254"/>
      <c r="F254" s="123"/>
      <c r="I254"/>
      <c r="J254"/>
      <c r="K254"/>
    </row>
    <row r="255" spans="1:11" s="94" customFormat="1">
      <c r="A255" s="195"/>
      <c r="E255"/>
      <c r="F255" s="123"/>
      <c r="I255"/>
      <c r="J255"/>
      <c r="K255"/>
    </row>
    <row r="256" spans="1:11" s="94" customFormat="1">
      <c r="A256" s="195"/>
      <c r="E256"/>
      <c r="F256" s="123"/>
      <c r="I256"/>
      <c r="J256"/>
      <c r="K256"/>
    </row>
    <row r="257" spans="1:11" s="94" customFormat="1">
      <c r="A257" s="195"/>
      <c r="E257"/>
      <c r="F257" s="123"/>
      <c r="I257"/>
      <c r="J257"/>
      <c r="K257"/>
    </row>
    <row r="258" spans="1:11" s="94" customFormat="1">
      <c r="A258" s="195"/>
      <c r="E258"/>
      <c r="F258" s="123"/>
      <c r="I258"/>
      <c r="J258"/>
      <c r="K258"/>
    </row>
    <row r="259" spans="1:11" s="94" customFormat="1">
      <c r="A259" s="195"/>
      <c r="E259"/>
      <c r="F259" s="123"/>
      <c r="I259"/>
      <c r="J259"/>
      <c r="K259"/>
    </row>
    <row r="260" spans="1:11" s="94" customFormat="1">
      <c r="A260" s="195"/>
      <c r="E260"/>
      <c r="F260" s="123"/>
      <c r="I260"/>
      <c r="J260"/>
      <c r="K260"/>
    </row>
    <row r="261" spans="1:11" s="94" customFormat="1">
      <c r="A261" s="195"/>
      <c r="E261"/>
      <c r="F261" s="123"/>
      <c r="I261"/>
      <c r="J261"/>
      <c r="K261"/>
    </row>
    <row r="262" spans="1:11" s="94" customFormat="1">
      <c r="A262" s="195"/>
      <c r="E262"/>
      <c r="F262" s="123"/>
      <c r="I262"/>
      <c r="J262"/>
      <c r="K262"/>
    </row>
    <row r="263" spans="1:11" s="94" customFormat="1">
      <c r="A263" s="195"/>
      <c r="E263"/>
      <c r="F263" s="123"/>
      <c r="I263"/>
      <c r="J263"/>
      <c r="K263"/>
    </row>
    <row r="264" spans="1:11" s="94" customFormat="1">
      <c r="A264" s="195"/>
      <c r="E264"/>
      <c r="F264" s="123"/>
      <c r="I264"/>
      <c r="J264"/>
      <c r="K264"/>
    </row>
    <row r="265" spans="1:11" s="94" customFormat="1">
      <c r="A265" s="195"/>
      <c r="E265"/>
      <c r="F265" s="123"/>
      <c r="I265"/>
      <c r="J265"/>
      <c r="K265"/>
    </row>
    <row r="266" spans="1:11" s="94" customFormat="1">
      <c r="A266" s="195"/>
      <c r="E266"/>
      <c r="F266" s="123"/>
      <c r="I266"/>
      <c r="J266"/>
      <c r="K266"/>
    </row>
    <row r="267" spans="1:11" s="94" customFormat="1">
      <c r="A267" s="195"/>
      <c r="E267"/>
      <c r="F267" s="123"/>
      <c r="I267"/>
      <c r="J267"/>
      <c r="K267"/>
    </row>
    <row r="268" spans="1:11" s="94" customFormat="1">
      <c r="A268" s="195"/>
      <c r="E268"/>
      <c r="F268" s="123"/>
      <c r="I268"/>
      <c r="J268"/>
      <c r="K268"/>
    </row>
    <row r="269" spans="1:11" s="94" customFormat="1">
      <c r="A269" s="195"/>
      <c r="E269"/>
      <c r="F269" s="123"/>
      <c r="I269"/>
      <c r="J269"/>
      <c r="K269"/>
    </row>
    <row r="270" spans="1:11" s="94" customFormat="1">
      <c r="A270" s="195"/>
      <c r="E270"/>
      <c r="F270" s="123"/>
      <c r="I270"/>
      <c r="J270"/>
      <c r="K270"/>
    </row>
    <row r="271" spans="1:11" s="94" customFormat="1">
      <c r="A271" s="195"/>
      <c r="E271"/>
      <c r="F271" s="123"/>
      <c r="I271"/>
      <c r="J271"/>
      <c r="K271"/>
    </row>
    <row r="272" spans="1:11" s="94" customFormat="1">
      <c r="A272" s="195"/>
      <c r="E272"/>
      <c r="F272" s="123"/>
      <c r="I272"/>
      <c r="J272"/>
      <c r="K272"/>
    </row>
    <row r="273" spans="1:11" s="94" customFormat="1">
      <c r="A273" s="195"/>
      <c r="E273"/>
      <c r="F273" s="123"/>
      <c r="I273"/>
      <c r="J273"/>
      <c r="K273"/>
    </row>
    <row r="274" spans="1:11" s="94" customFormat="1">
      <c r="A274" s="195"/>
      <c r="E274"/>
      <c r="F274" s="123"/>
      <c r="I274"/>
      <c r="J274"/>
      <c r="K274"/>
    </row>
    <row r="275" spans="1:11" s="94" customFormat="1">
      <c r="A275" s="195"/>
      <c r="E275"/>
      <c r="F275" s="123"/>
      <c r="I275"/>
      <c r="J275"/>
      <c r="K275"/>
    </row>
    <row r="276" spans="1:11" s="94" customFormat="1">
      <c r="A276" s="195"/>
      <c r="E276"/>
      <c r="F276" s="123"/>
      <c r="I276"/>
      <c r="J276"/>
      <c r="K276"/>
    </row>
    <row r="277" spans="1:11" s="94" customFormat="1">
      <c r="A277" s="195"/>
      <c r="E277"/>
      <c r="F277" s="123"/>
      <c r="I277"/>
      <c r="J277"/>
      <c r="K277"/>
    </row>
    <row r="278" spans="1:11" s="94" customFormat="1">
      <c r="A278" s="195"/>
      <c r="E278"/>
      <c r="F278" s="123"/>
      <c r="I278"/>
      <c r="J278"/>
      <c r="K278"/>
    </row>
    <row r="279" spans="1:11" s="94" customFormat="1">
      <c r="A279" s="195"/>
      <c r="E279"/>
      <c r="F279" s="123"/>
      <c r="I279"/>
      <c r="J279"/>
      <c r="K279"/>
    </row>
    <row r="280" spans="1:11" s="94" customFormat="1">
      <c r="A280" s="195"/>
      <c r="E280"/>
      <c r="F280" s="123"/>
      <c r="I280"/>
      <c r="J280"/>
      <c r="K280"/>
    </row>
    <row r="281" spans="1:11" s="94" customFormat="1">
      <c r="A281" s="195"/>
      <c r="E281"/>
      <c r="F281" s="123"/>
      <c r="I281"/>
      <c r="J281"/>
      <c r="K281"/>
    </row>
    <row r="282" spans="1:11" s="94" customFormat="1">
      <c r="A282" s="195"/>
      <c r="E282"/>
      <c r="F282" s="123"/>
      <c r="I282"/>
      <c r="J282"/>
      <c r="K282"/>
    </row>
    <row r="283" spans="1:11" s="94" customFormat="1">
      <c r="A283" s="195"/>
      <c r="E283"/>
      <c r="F283" s="123"/>
      <c r="I283"/>
      <c r="J283"/>
      <c r="K283"/>
    </row>
    <row r="284" spans="1:11" s="94" customFormat="1">
      <c r="A284" s="195"/>
      <c r="E284"/>
      <c r="F284" s="123"/>
      <c r="I284"/>
      <c r="J284"/>
      <c r="K284"/>
    </row>
    <row r="285" spans="1:11" s="94" customFormat="1">
      <c r="A285" s="195"/>
      <c r="E285"/>
      <c r="F285" s="123"/>
      <c r="I285"/>
      <c r="J285"/>
      <c r="K285"/>
    </row>
    <row r="286" spans="1:11" s="94" customFormat="1">
      <c r="A286" s="195"/>
      <c r="E286"/>
      <c r="F286" s="123"/>
      <c r="I286"/>
      <c r="J286"/>
      <c r="K286"/>
    </row>
    <row r="287" spans="1:11" s="94" customFormat="1">
      <c r="A287" s="195"/>
      <c r="E287"/>
      <c r="F287" s="123"/>
      <c r="I287"/>
      <c r="J287"/>
      <c r="K287"/>
    </row>
    <row r="288" spans="1:11" s="94" customFormat="1">
      <c r="A288" s="195"/>
      <c r="E288"/>
      <c r="F288" s="123"/>
      <c r="I288"/>
      <c r="J288"/>
      <c r="K288"/>
    </row>
    <row r="289" spans="1:11" s="94" customFormat="1">
      <c r="A289" s="195"/>
      <c r="E289"/>
      <c r="F289" s="123"/>
      <c r="I289"/>
      <c r="J289"/>
      <c r="K289"/>
    </row>
    <row r="290" spans="1:11" s="94" customFormat="1">
      <c r="A290" s="195"/>
      <c r="E290"/>
      <c r="F290" s="123"/>
      <c r="I290"/>
      <c r="J290"/>
      <c r="K290"/>
    </row>
    <row r="291" spans="1:11" s="94" customFormat="1">
      <c r="A291" s="195"/>
      <c r="E291"/>
      <c r="F291" s="123"/>
      <c r="I291"/>
      <c r="J291"/>
      <c r="K291"/>
    </row>
    <row r="292" spans="1:11" s="94" customFormat="1">
      <c r="A292" s="195"/>
      <c r="E292"/>
      <c r="F292" s="123"/>
      <c r="I292"/>
      <c r="J292"/>
      <c r="K292"/>
    </row>
    <row r="293" spans="1:11" s="94" customFormat="1">
      <c r="A293" s="195"/>
      <c r="E293"/>
      <c r="F293" s="123"/>
      <c r="I293"/>
      <c r="J293"/>
      <c r="K293"/>
    </row>
    <row r="294" spans="1:11" s="94" customFormat="1">
      <c r="A294" s="195"/>
      <c r="E294"/>
      <c r="F294" s="123"/>
      <c r="I294"/>
      <c r="J294"/>
      <c r="K294"/>
    </row>
    <row r="295" spans="1:11" s="94" customFormat="1">
      <c r="A295" s="195"/>
      <c r="E295"/>
      <c r="F295" s="123"/>
      <c r="I295"/>
      <c r="J295"/>
      <c r="K295"/>
    </row>
    <row r="296" spans="1:11" s="94" customFormat="1">
      <c r="A296" s="195"/>
      <c r="E296"/>
      <c r="F296" s="123"/>
      <c r="I296"/>
      <c r="J296"/>
      <c r="K296"/>
    </row>
    <row r="297" spans="1:11" s="94" customFormat="1">
      <c r="A297" s="195"/>
      <c r="E297"/>
      <c r="F297" s="123"/>
      <c r="I297"/>
      <c r="J297"/>
      <c r="K297"/>
    </row>
    <row r="298" spans="1:11" s="94" customFormat="1">
      <c r="A298" s="195"/>
      <c r="E298"/>
      <c r="F298" s="123"/>
      <c r="I298"/>
      <c r="J298"/>
      <c r="K298"/>
    </row>
    <row r="299" spans="1:11" s="94" customFormat="1">
      <c r="A299" s="195"/>
      <c r="E299"/>
      <c r="F299" s="123"/>
      <c r="I299"/>
      <c r="J299"/>
      <c r="K299"/>
    </row>
    <row r="300" spans="1:11" s="94" customFormat="1">
      <c r="A300" s="195"/>
      <c r="E300"/>
      <c r="F300" s="123"/>
      <c r="I300"/>
      <c r="J300"/>
      <c r="K300"/>
    </row>
    <row r="301" spans="1:11" s="94" customFormat="1">
      <c r="A301" s="195"/>
      <c r="E301"/>
      <c r="F301" s="123"/>
      <c r="I301"/>
      <c r="J301"/>
      <c r="K301"/>
    </row>
    <row r="302" spans="1:11" s="94" customFormat="1">
      <c r="A302" s="195"/>
      <c r="E302"/>
      <c r="F302" s="123"/>
      <c r="I302"/>
      <c r="J302"/>
      <c r="K302"/>
    </row>
    <row r="303" spans="1:11" s="94" customFormat="1">
      <c r="A303" s="195"/>
      <c r="E303"/>
      <c r="F303" s="123"/>
      <c r="I303"/>
      <c r="J303"/>
      <c r="K303"/>
    </row>
    <row r="304" spans="1:11" s="94" customFormat="1">
      <c r="A304" s="195"/>
      <c r="E304"/>
      <c r="F304" s="123"/>
      <c r="I304"/>
      <c r="J304"/>
      <c r="K304"/>
    </row>
    <row r="305" spans="1:11" s="94" customFormat="1">
      <c r="A305" s="195"/>
      <c r="E305"/>
      <c r="F305" s="123"/>
      <c r="I305"/>
      <c r="J305"/>
      <c r="K305"/>
    </row>
    <row r="306" spans="1:11" s="94" customFormat="1">
      <c r="A306" s="195"/>
      <c r="E306"/>
      <c r="F306" s="123"/>
      <c r="I306"/>
      <c r="J306"/>
      <c r="K306"/>
    </row>
    <row r="307" spans="1:11" s="94" customFormat="1">
      <c r="A307" s="195"/>
      <c r="E307"/>
      <c r="F307" s="123"/>
      <c r="I307"/>
      <c r="J307"/>
      <c r="K307"/>
    </row>
    <row r="308" spans="1:11" s="94" customFormat="1">
      <c r="A308" s="195"/>
      <c r="E308"/>
      <c r="F308" s="123"/>
      <c r="I308"/>
      <c r="J308"/>
      <c r="K308"/>
    </row>
    <row r="309" spans="1:11" s="94" customFormat="1">
      <c r="A309" s="195"/>
      <c r="E309"/>
      <c r="F309" s="123"/>
      <c r="I309"/>
      <c r="J309"/>
      <c r="K309"/>
    </row>
    <row r="310" spans="1:11" s="94" customFormat="1">
      <c r="A310" s="195"/>
      <c r="E310"/>
      <c r="F310" s="123"/>
      <c r="I310"/>
      <c r="J310"/>
      <c r="K310"/>
    </row>
    <row r="311" spans="1:11" s="94" customFormat="1">
      <c r="A311" s="195"/>
      <c r="E311"/>
      <c r="F311" s="123"/>
      <c r="I311"/>
      <c r="J311"/>
      <c r="K311"/>
    </row>
    <row r="312" spans="1:11" s="94" customFormat="1">
      <c r="A312" s="195"/>
      <c r="E312"/>
      <c r="F312" s="123"/>
      <c r="I312"/>
      <c r="J312"/>
      <c r="K312"/>
    </row>
    <row r="313" spans="1:11" s="94" customFormat="1">
      <c r="A313" s="195"/>
      <c r="E313"/>
      <c r="F313" s="123"/>
      <c r="I313"/>
      <c r="J313"/>
      <c r="K313"/>
    </row>
    <row r="314" spans="1:11" s="94" customFormat="1">
      <c r="A314" s="195"/>
      <c r="E314"/>
      <c r="F314" s="123"/>
      <c r="I314"/>
      <c r="J314"/>
      <c r="K314"/>
    </row>
    <row r="315" spans="1:11" s="94" customFormat="1">
      <c r="A315" s="195"/>
      <c r="E315"/>
      <c r="F315" s="123"/>
      <c r="I315"/>
      <c r="J315"/>
      <c r="K315"/>
    </row>
    <row r="316" spans="1:11" s="94" customFormat="1">
      <c r="A316" s="195"/>
      <c r="E316"/>
      <c r="F316" s="123"/>
      <c r="I316"/>
      <c r="J316"/>
      <c r="K316"/>
    </row>
    <row r="317" spans="1:11" s="94" customFormat="1">
      <c r="A317" s="195"/>
      <c r="E317"/>
      <c r="F317" s="123"/>
      <c r="I317"/>
      <c r="J317"/>
      <c r="K317"/>
    </row>
    <row r="318" spans="1:11" s="94" customFormat="1">
      <c r="A318" s="195"/>
      <c r="E318"/>
      <c r="F318" s="123"/>
      <c r="I318"/>
      <c r="J318"/>
      <c r="K318"/>
    </row>
    <row r="319" spans="1:11" s="94" customFormat="1">
      <c r="A319" s="195"/>
      <c r="E319"/>
      <c r="F319" s="123"/>
      <c r="I319"/>
      <c r="J319"/>
      <c r="K319"/>
    </row>
    <row r="320" spans="1:11" s="94" customFormat="1">
      <c r="A320" s="195"/>
      <c r="E320"/>
      <c r="F320" s="123"/>
      <c r="I320"/>
      <c r="J320"/>
      <c r="K320"/>
    </row>
    <row r="321" spans="1:11" s="94" customFormat="1">
      <c r="A321" s="195"/>
      <c r="E321"/>
      <c r="F321" s="123"/>
      <c r="I321"/>
      <c r="J321"/>
      <c r="K321"/>
    </row>
    <row r="322" spans="1:11" s="94" customFormat="1">
      <c r="A322" s="195"/>
      <c r="E322"/>
      <c r="F322" s="123"/>
      <c r="I322"/>
      <c r="J322"/>
      <c r="K322"/>
    </row>
    <row r="323" spans="1:11" s="94" customFormat="1">
      <c r="A323" s="195"/>
      <c r="E323"/>
      <c r="F323" s="123"/>
      <c r="I323"/>
      <c r="J323"/>
      <c r="K323"/>
    </row>
    <row r="324" spans="1:11" s="94" customFormat="1">
      <c r="A324" s="195"/>
      <c r="E324"/>
      <c r="F324" s="123"/>
      <c r="I324"/>
      <c r="J324"/>
      <c r="K324"/>
    </row>
    <row r="325" spans="1:11" s="94" customFormat="1">
      <c r="A325" s="195"/>
      <c r="E325"/>
      <c r="F325" s="123"/>
      <c r="I325"/>
      <c r="J325"/>
      <c r="K325"/>
    </row>
    <row r="326" spans="1:11" s="94" customFormat="1">
      <c r="A326" s="195"/>
      <c r="E326"/>
      <c r="F326" s="123"/>
      <c r="I326"/>
      <c r="J326"/>
      <c r="K326"/>
    </row>
    <row r="327" spans="1:11" s="94" customFormat="1">
      <c r="A327" s="195"/>
      <c r="E327"/>
      <c r="F327" s="123"/>
      <c r="I327"/>
      <c r="J327"/>
      <c r="K327"/>
    </row>
    <row r="328" spans="1:11" s="94" customFormat="1">
      <c r="A328" s="195"/>
      <c r="E328"/>
      <c r="F328" s="123"/>
      <c r="I328"/>
      <c r="J328"/>
      <c r="K328"/>
    </row>
    <row r="329" spans="1:11" s="94" customFormat="1">
      <c r="A329" s="195"/>
      <c r="E329"/>
      <c r="F329" s="123"/>
      <c r="I329"/>
      <c r="J329"/>
      <c r="K329"/>
    </row>
    <row r="330" spans="1:11" s="94" customFormat="1">
      <c r="A330" s="195"/>
      <c r="E330"/>
      <c r="F330" s="123"/>
      <c r="I330"/>
      <c r="J330"/>
      <c r="K330"/>
    </row>
  </sheetData>
  <mergeCells count="4">
    <mergeCell ref="D3:D4"/>
    <mergeCell ref="F157:F158"/>
    <mergeCell ref="B55:C55"/>
    <mergeCell ref="B53:C53"/>
  </mergeCells>
  <phoneticPr fontId="7" type="noConversion"/>
  <conditionalFormatting sqref="D34 H34">
    <cfRule type="cellIs" dxfId="2" priority="2" stopIfTrue="1" operator="lessThan">
      <formula>0</formula>
    </cfRule>
  </conditionalFormatting>
  <pageMargins left="0.35433070866141736" right="0.19685039370078741" top="0.39370078740157483" bottom="0.19685039370078741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V95"/>
  <sheetViews>
    <sheetView tabSelected="1" zoomScale="110" workbookViewId="0">
      <pane xSplit="1" ySplit="1" topLeftCell="C33" activePane="bottomRight" state="frozen"/>
      <selection pane="topRight" activeCell="B1" sqref="B1"/>
      <selection pane="bottomLeft" activeCell="A4" sqref="A4"/>
      <selection pane="bottomRight" activeCell="I29" sqref="I29"/>
    </sheetView>
  </sheetViews>
  <sheetFormatPr defaultColWidth="9.28515625" defaultRowHeight="12.75"/>
  <cols>
    <col min="1" max="1" width="44.28515625" style="358" customWidth="1"/>
    <col min="2" max="2" width="10.7109375" style="358" customWidth="1"/>
    <col min="3" max="3" width="9.42578125" style="358" customWidth="1"/>
    <col min="4" max="4" width="9.85546875" style="358" customWidth="1"/>
    <col min="5" max="5" width="9.7109375" style="358" customWidth="1"/>
    <col min="6" max="6" width="11.28515625" style="358" customWidth="1"/>
    <col min="7" max="8" width="8.7109375" style="358" customWidth="1"/>
    <col min="9" max="9" width="18.7109375" style="358" customWidth="1"/>
    <col min="10" max="10" width="32.5703125" style="358" customWidth="1"/>
    <col min="11" max="11" width="20" style="358" customWidth="1"/>
    <col min="12" max="13" width="9.28515625" style="358" customWidth="1"/>
    <col min="14" max="14" width="53.28515625" style="358" customWidth="1"/>
    <col min="15" max="16" width="9.28515625" style="358" customWidth="1"/>
    <col min="17" max="17" width="51" style="358" customWidth="1"/>
    <col min="18" max="16384" width="9.28515625" style="358"/>
  </cols>
  <sheetData>
    <row r="1" spans="1:13" ht="54.75" customHeight="1" thickBot="1">
      <c r="A1" s="62" t="s">
        <v>432</v>
      </c>
      <c r="B1" s="341" t="s">
        <v>468</v>
      </c>
      <c r="C1" s="341" t="s">
        <v>469</v>
      </c>
      <c r="D1" s="341" t="s">
        <v>397</v>
      </c>
      <c r="E1" s="341" t="s">
        <v>411</v>
      </c>
      <c r="F1" s="341" t="s">
        <v>446</v>
      </c>
      <c r="G1" s="427" t="s">
        <v>470</v>
      </c>
      <c r="H1" s="427" t="s">
        <v>485</v>
      </c>
      <c r="I1" s="428" t="s">
        <v>317</v>
      </c>
      <c r="J1" s="334" t="s">
        <v>461</v>
      </c>
      <c r="K1" s="338" t="s">
        <v>457</v>
      </c>
    </row>
    <row r="2" spans="1:13" ht="15" customHeight="1">
      <c r="A2" s="359" t="s">
        <v>0</v>
      </c>
      <c r="B2" s="44">
        <f t="shared" ref="B2:G2" si="0">B3+B7+B8+B12</f>
        <v>1466056.1099999999</v>
      </c>
      <c r="C2" s="44">
        <f t="shared" si="0"/>
        <v>1481921</v>
      </c>
      <c r="D2" s="44">
        <f t="shared" si="0"/>
        <v>1607000</v>
      </c>
      <c r="E2" s="44">
        <f t="shared" si="0"/>
        <v>1716000</v>
      </c>
      <c r="F2" s="44">
        <f t="shared" si="0"/>
        <v>1670000</v>
      </c>
      <c r="G2" s="45">
        <f t="shared" si="0"/>
        <v>1630000</v>
      </c>
      <c r="H2" s="45">
        <f>H3+H7+H8+H12</f>
        <v>1650000</v>
      </c>
      <c r="I2" s="313"/>
      <c r="J2" s="360" t="s">
        <v>368</v>
      </c>
    </row>
    <row r="3" spans="1:13">
      <c r="A3" s="361" t="s">
        <v>31</v>
      </c>
      <c r="B3" s="29">
        <f t="shared" ref="B3:G3" si="1">SUM(B4:B6)</f>
        <v>811051</v>
      </c>
      <c r="C3" s="29">
        <f t="shared" si="1"/>
        <v>850646</v>
      </c>
      <c r="D3" s="29">
        <f t="shared" si="1"/>
        <v>870000</v>
      </c>
      <c r="E3" s="29">
        <f t="shared" si="1"/>
        <v>895000</v>
      </c>
      <c r="F3" s="29">
        <f t="shared" si="1"/>
        <v>910000</v>
      </c>
      <c r="G3" s="35">
        <f t="shared" si="1"/>
        <v>940000</v>
      </c>
      <c r="H3" s="35">
        <f>SUM(H4:H6)</f>
        <v>960000</v>
      </c>
    </row>
    <row r="4" spans="1:13">
      <c r="A4" s="361" t="s">
        <v>46</v>
      </c>
      <c r="B4" s="95">
        <f>Eelarvearuanne!H8</f>
        <v>677142</v>
      </c>
      <c r="C4" s="95">
        <v>710646</v>
      </c>
      <c r="D4" s="456">
        <v>720000</v>
      </c>
      <c r="E4" s="456">
        <v>745000</v>
      </c>
      <c r="F4" s="367">
        <v>760000</v>
      </c>
      <c r="G4" s="363">
        <v>790000</v>
      </c>
      <c r="H4" s="363">
        <v>810000</v>
      </c>
      <c r="I4" s="409">
        <f>C4/B4-1</f>
        <v>4.9478543643726169E-2</v>
      </c>
      <c r="J4" s="409">
        <f>D4/C4-1</f>
        <v>1.3162671709965323E-2</v>
      </c>
      <c r="K4" s="409">
        <f>E4/D4-1</f>
        <v>3.4722222222222321E-2</v>
      </c>
      <c r="L4" s="409">
        <f>F4/E4-1</f>
        <v>2.0134228187919545E-2</v>
      </c>
      <c r="M4" s="409">
        <f>G4/F4-1</f>
        <v>3.9473684210526327E-2</v>
      </c>
    </row>
    <row r="5" spans="1:13">
      <c r="A5" s="361" t="s">
        <v>47</v>
      </c>
      <c r="B5" s="95">
        <f>Eelarvearuanne!H9</f>
        <v>133909</v>
      </c>
      <c r="C5" s="95">
        <f>Eelarvearuanne!D9</f>
        <v>140000</v>
      </c>
      <c r="D5" s="456">
        <v>150000</v>
      </c>
      <c r="E5" s="456">
        <v>150000</v>
      </c>
      <c r="F5" s="367">
        <v>150000</v>
      </c>
      <c r="G5" s="363">
        <v>150000</v>
      </c>
      <c r="H5" s="363">
        <v>150000</v>
      </c>
    </row>
    <row r="6" spans="1:13">
      <c r="A6" s="361" t="s">
        <v>48</v>
      </c>
      <c r="B6" s="95">
        <f>Eelarvearuanne!H7-Eelarvearuanne!H8-Eelarvearuanne!H9</f>
        <v>0</v>
      </c>
      <c r="C6" s="95">
        <f>Eelarvearuanne!D7-Eelarvearuanne!D8-Eelarvearuanne!D9</f>
        <v>0</v>
      </c>
      <c r="D6" s="362"/>
      <c r="E6" s="362"/>
      <c r="F6" s="362"/>
      <c r="G6" s="363"/>
      <c r="H6" s="363"/>
    </row>
    <row r="7" spans="1:13">
      <c r="A7" s="361" t="s">
        <v>32</v>
      </c>
      <c r="B7" s="96">
        <f>Eelarvearuanne!H14</f>
        <v>53040.94</v>
      </c>
      <c r="C7" s="96">
        <f>Eelarvearuanne!D14</f>
        <v>30998</v>
      </c>
      <c r="D7" s="456">
        <v>37000</v>
      </c>
      <c r="E7" s="456">
        <v>38000</v>
      </c>
      <c r="F7" s="367">
        <v>40000</v>
      </c>
      <c r="G7" s="363">
        <v>45000</v>
      </c>
      <c r="H7" s="363">
        <v>45000</v>
      </c>
    </row>
    <row r="8" spans="1:13">
      <c r="A8" s="361" t="s">
        <v>217</v>
      </c>
      <c r="B8" s="43">
        <f t="shared" ref="B8:G8" si="2">SUM(B9:B11)</f>
        <v>585285.29</v>
      </c>
      <c r="C8" s="29">
        <f t="shared" si="2"/>
        <v>582277</v>
      </c>
      <c r="D8" s="29">
        <f t="shared" si="2"/>
        <v>658000</v>
      </c>
      <c r="E8" s="29">
        <f t="shared" si="2"/>
        <v>741000</v>
      </c>
      <c r="F8" s="29">
        <f t="shared" si="2"/>
        <v>675000</v>
      </c>
      <c r="G8" s="35">
        <f t="shared" si="2"/>
        <v>595000</v>
      </c>
      <c r="H8" s="35">
        <f>SUM(H9:H11)</f>
        <v>595000</v>
      </c>
    </row>
    <row r="9" spans="1:13">
      <c r="A9" s="361" t="s">
        <v>452</v>
      </c>
      <c r="B9" s="96">
        <f>Eelarvearuanne!H16</f>
        <v>217044</v>
      </c>
      <c r="C9" s="96">
        <f>Eelarvearuanne!D16</f>
        <v>193340</v>
      </c>
      <c r="D9" s="456">
        <v>225000</v>
      </c>
      <c r="E9" s="456">
        <v>230000</v>
      </c>
      <c r="F9" s="367">
        <v>235000</v>
      </c>
      <c r="G9" s="363">
        <v>240000</v>
      </c>
      <c r="H9" s="363">
        <v>240000</v>
      </c>
      <c r="I9" s="313"/>
      <c r="J9" s="313"/>
      <c r="K9" s="313"/>
    </row>
    <row r="10" spans="1:13">
      <c r="A10" s="361" t="s">
        <v>453</v>
      </c>
      <c r="B10" s="96">
        <f>Eelarvearuanne!H17</f>
        <v>345183</v>
      </c>
      <c r="C10" s="96">
        <f>Eelarvearuanne!D17</f>
        <v>366896</v>
      </c>
      <c r="D10" s="456">
        <v>298000</v>
      </c>
      <c r="E10" s="456">
        <v>299000</v>
      </c>
      <c r="F10" s="367">
        <v>300000</v>
      </c>
      <c r="G10" s="363">
        <v>305000</v>
      </c>
      <c r="H10" s="363">
        <v>305000</v>
      </c>
      <c r="I10" s="160" t="s">
        <v>439</v>
      </c>
    </row>
    <row r="11" spans="1:13">
      <c r="A11" s="361" t="s">
        <v>218</v>
      </c>
      <c r="B11" s="96">
        <f>Eelarvearuanne!H18</f>
        <v>23058.29</v>
      </c>
      <c r="C11" s="96">
        <f>Eelarvearuanne!D18</f>
        <v>22041</v>
      </c>
      <c r="D11" s="456">
        <v>135000</v>
      </c>
      <c r="E11" s="456">
        <v>212000</v>
      </c>
      <c r="F11" s="367">
        <v>140000</v>
      </c>
      <c r="G11" s="363">
        <v>50000</v>
      </c>
      <c r="H11" s="363">
        <v>50000</v>
      </c>
      <c r="I11" s="364" t="s">
        <v>451</v>
      </c>
    </row>
    <row r="12" spans="1:13">
      <c r="A12" s="361" t="s">
        <v>33</v>
      </c>
      <c r="B12" s="96">
        <f>Eelarvearuanne!H19</f>
        <v>16678.88</v>
      </c>
      <c r="C12" s="96">
        <f>Eelarvearuanne!D19</f>
        <v>18000</v>
      </c>
      <c r="D12" s="456">
        <v>42000</v>
      </c>
      <c r="E12" s="456">
        <v>42000</v>
      </c>
      <c r="F12" s="367">
        <v>45000</v>
      </c>
      <c r="G12" s="363">
        <v>50000</v>
      </c>
      <c r="H12" s="363">
        <v>50000</v>
      </c>
      <c r="I12" s="358" t="s">
        <v>329</v>
      </c>
    </row>
    <row r="13" spans="1:13">
      <c r="A13" s="365" t="s">
        <v>1</v>
      </c>
      <c r="B13" s="175">
        <f t="shared" ref="B13:G13" si="3">SUM(B14:B15)</f>
        <v>1295271.3800000001</v>
      </c>
      <c r="C13" s="175">
        <f>C14+C15</f>
        <v>1444479.81</v>
      </c>
      <c r="D13" s="32">
        <f t="shared" si="3"/>
        <v>1396146</v>
      </c>
      <c r="E13" s="32">
        <f t="shared" si="3"/>
        <v>1416146</v>
      </c>
      <c r="F13" s="32">
        <f t="shared" si="3"/>
        <v>1447770</v>
      </c>
      <c r="G13" s="46">
        <f t="shared" si="3"/>
        <v>1470000</v>
      </c>
      <c r="H13" s="46">
        <f>SUM(H14:H15)</f>
        <v>1470000</v>
      </c>
    </row>
    <row r="14" spans="1:13">
      <c r="A14" s="361" t="s">
        <v>219</v>
      </c>
      <c r="B14" s="96">
        <f>-Eelarvearuanne!H25</f>
        <v>105109.84</v>
      </c>
      <c r="C14" s="96">
        <f>-Eelarvearuanne!D25</f>
        <v>135067</v>
      </c>
      <c r="D14" s="456">
        <v>93500</v>
      </c>
      <c r="E14" s="456">
        <v>93500</v>
      </c>
      <c r="F14" s="367">
        <v>100000</v>
      </c>
      <c r="G14" s="363">
        <v>100000</v>
      </c>
      <c r="H14" s="363">
        <v>100000</v>
      </c>
    </row>
    <row r="15" spans="1:13">
      <c r="A15" s="361" t="s">
        <v>34</v>
      </c>
      <c r="B15" s="43">
        <f t="shared" ref="B15:G15" si="4">B16+B17+B19</f>
        <v>1190161.54</v>
      </c>
      <c r="C15" s="43">
        <f t="shared" si="4"/>
        <v>1309412.81</v>
      </c>
      <c r="D15" s="96">
        <f t="shared" si="4"/>
        <v>1302646</v>
      </c>
      <c r="E15" s="96">
        <f t="shared" si="4"/>
        <v>1322646</v>
      </c>
      <c r="F15" s="96">
        <f t="shared" si="4"/>
        <v>1347770</v>
      </c>
      <c r="G15" s="440">
        <f t="shared" si="4"/>
        <v>1370000</v>
      </c>
      <c r="H15" s="440">
        <f>H16+H17+H19</f>
        <v>1370000</v>
      </c>
    </row>
    <row r="16" spans="1:13">
      <c r="A16" s="361" t="s">
        <v>10</v>
      </c>
      <c r="B16" s="96">
        <f>-Eelarvearuanne!H31</f>
        <v>664910.38</v>
      </c>
      <c r="C16" s="96">
        <v>660000</v>
      </c>
      <c r="D16" s="456">
        <v>660000</v>
      </c>
      <c r="E16" s="456">
        <v>670000</v>
      </c>
      <c r="F16" s="367">
        <v>680000</v>
      </c>
      <c r="G16" s="367">
        <v>690000</v>
      </c>
      <c r="H16" s="367">
        <v>690000</v>
      </c>
      <c r="I16" s="409">
        <f>C16/B16-1</f>
        <v>-7.3850253322861326E-3</v>
      </c>
      <c r="J16" s="409">
        <f t="shared" ref="I16:M17" si="5">D16/C16-1</f>
        <v>0</v>
      </c>
      <c r="K16" s="409">
        <f t="shared" si="5"/>
        <v>1.5151515151515138E-2</v>
      </c>
      <c r="L16" s="409">
        <f t="shared" si="5"/>
        <v>1.4925373134328401E-2</v>
      </c>
      <c r="M16" s="409">
        <f t="shared" si="5"/>
        <v>1.4705882352941124E-2</v>
      </c>
    </row>
    <row r="17" spans="1:14">
      <c r="A17" s="361" t="s">
        <v>17</v>
      </c>
      <c r="B17" s="96">
        <f>-Eelarvearuanne!H32</f>
        <v>525251.16</v>
      </c>
      <c r="C17" s="96">
        <v>638640</v>
      </c>
      <c r="D17" s="456">
        <v>630000</v>
      </c>
      <c r="E17" s="456">
        <v>640000</v>
      </c>
      <c r="F17" s="367">
        <v>650000</v>
      </c>
      <c r="G17" s="367">
        <v>660000</v>
      </c>
      <c r="H17" s="367">
        <v>660000</v>
      </c>
      <c r="I17" s="409">
        <f t="shared" si="5"/>
        <v>0.21587546803323576</v>
      </c>
      <c r="J17" s="409">
        <f t="shared" si="5"/>
        <v>-1.3528748590755368E-2</v>
      </c>
      <c r="K17" s="409">
        <f t="shared" si="5"/>
        <v>1.5873015873015817E-2</v>
      </c>
      <c r="L17" s="409">
        <f t="shared" si="5"/>
        <v>1.5625E-2</v>
      </c>
      <c r="M17" s="409">
        <f t="shared" si="5"/>
        <v>1.538461538461533E-2</v>
      </c>
    </row>
    <row r="18" spans="1:14">
      <c r="A18" s="368" t="s">
        <v>376</v>
      </c>
      <c r="B18" s="280"/>
      <c r="C18" s="280"/>
      <c r="D18" s="369"/>
      <c r="E18" s="369"/>
      <c r="F18" s="369"/>
      <c r="G18" s="370"/>
      <c r="H18" s="370"/>
      <c r="I18" s="451" t="s">
        <v>474</v>
      </c>
      <c r="J18" s="371"/>
      <c r="K18"/>
      <c r="L18"/>
      <c r="M18"/>
      <c r="N18"/>
    </row>
    <row r="19" spans="1:14">
      <c r="A19" s="361" t="s">
        <v>18</v>
      </c>
      <c r="B19" s="96">
        <f>-Eelarvearuanne!H33</f>
        <v>0</v>
      </c>
      <c r="C19" s="96">
        <f>-Eelarvearuanne!D33</f>
        <v>10772.81</v>
      </c>
      <c r="D19" s="456">
        <v>12646</v>
      </c>
      <c r="E19" s="456">
        <v>12646</v>
      </c>
      <c r="F19" s="367">
        <v>17770</v>
      </c>
      <c r="G19" s="363">
        <v>20000</v>
      </c>
      <c r="H19" s="363">
        <v>20000</v>
      </c>
      <c r="I19" s="411" t="s">
        <v>458</v>
      </c>
      <c r="L19"/>
      <c r="M19"/>
      <c r="N19"/>
    </row>
    <row r="20" spans="1:14">
      <c r="A20" s="372" t="s">
        <v>220</v>
      </c>
      <c r="B20" s="47">
        <f t="shared" ref="B20:G20" si="6">B2-B13</f>
        <v>170784.72999999975</v>
      </c>
      <c r="C20" s="27">
        <f t="shared" si="6"/>
        <v>37441.189999999944</v>
      </c>
      <c r="D20" s="27">
        <f t="shared" si="6"/>
        <v>210854</v>
      </c>
      <c r="E20" s="27">
        <f t="shared" si="6"/>
        <v>299854</v>
      </c>
      <c r="F20" s="27">
        <f t="shared" si="6"/>
        <v>222230</v>
      </c>
      <c r="G20" s="28">
        <f t="shared" si="6"/>
        <v>160000</v>
      </c>
      <c r="H20" s="28">
        <f>H2-H13</f>
        <v>180000</v>
      </c>
      <c r="I20" s="373" t="s">
        <v>399</v>
      </c>
      <c r="J20" s="374"/>
      <c r="K20" s="374"/>
    </row>
    <row r="21" spans="1:14">
      <c r="A21" s="9" t="s">
        <v>2</v>
      </c>
      <c r="B21" s="47">
        <f t="shared" ref="B21:G21" si="7">B22+B23+B25+B26+B27+B28+B29+B30+B31+B32</f>
        <v>-166862.09999999998</v>
      </c>
      <c r="C21" s="47">
        <f>C22+C23+C25+C26+C27+C28+C29+C30+C31+C32</f>
        <v>-543795</v>
      </c>
      <c r="D21" s="47">
        <f>D22+D23+D25+D26+D27+D28+D29+D30+D31+D32</f>
        <v>-460280</v>
      </c>
      <c r="E21" s="47">
        <f t="shared" si="7"/>
        <v>-146933</v>
      </c>
      <c r="F21" s="47">
        <f t="shared" si="7"/>
        <v>-135930</v>
      </c>
      <c r="G21" s="28">
        <f t="shared" si="7"/>
        <v>-132910</v>
      </c>
      <c r="H21" s="28">
        <f>H22+H23+H25+H26+H27+H28+H29+H30+H31+H32</f>
        <v>-132910</v>
      </c>
      <c r="K21" s="313"/>
    </row>
    <row r="22" spans="1:14" ht="12.75" customHeight="1">
      <c r="A22" s="10" t="s">
        <v>36</v>
      </c>
      <c r="B22" s="96">
        <f>Eelarvearuanne!H36</f>
        <v>25297.79</v>
      </c>
      <c r="C22" s="96">
        <f>Eelarvearuanne!D36</f>
        <v>10000</v>
      </c>
      <c r="D22" s="366">
        <v>15000</v>
      </c>
      <c r="E22" s="367">
        <v>25000</v>
      </c>
      <c r="F22" s="367">
        <v>15000</v>
      </c>
      <c r="G22" s="363">
        <v>12000</v>
      </c>
      <c r="H22" s="363">
        <v>12000</v>
      </c>
      <c r="I22" s="375"/>
      <c r="J22" s="375"/>
      <c r="K22" s="313"/>
    </row>
    <row r="23" spans="1:14" ht="12.75" customHeight="1">
      <c r="A23" s="10" t="s">
        <v>37</v>
      </c>
      <c r="B23" s="96">
        <f>Eelarvearuanne!H37</f>
        <v>-170560.75</v>
      </c>
      <c r="C23" s="96">
        <f>Eelarvearuanne!D37</f>
        <v>-526517</v>
      </c>
      <c r="D23" s="376">
        <f>-D90</f>
        <v>-905350</v>
      </c>
      <c r="E23" s="376">
        <f>-E90</f>
        <v>-240003</v>
      </c>
      <c r="F23" s="376">
        <f>-F90</f>
        <v>-260000</v>
      </c>
      <c r="G23" s="376">
        <f>-G90</f>
        <v>-100000</v>
      </c>
      <c r="H23" s="376">
        <f>-H90</f>
        <v>-100000</v>
      </c>
      <c r="I23" s="377" t="s">
        <v>386</v>
      </c>
      <c r="J23" s="378"/>
      <c r="K23"/>
      <c r="L23"/>
      <c r="M23"/>
      <c r="N23"/>
    </row>
    <row r="24" spans="1:14">
      <c r="A24" s="11" t="s">
        <v>35</v>
      </c>
      <c r="B24" s="96">
        <f>-(-B23-B25)</f>
        <v>-154119.31</v>
      </c>
      <c r="C24" s="379">
        <f>-C83</f>
        <v>0</v>
      </c>
      <c r="D24" s="379">
        <f>-D92</f>
        <v>-445350</v>
      </c>
      <c r="E24" s="379">
        <f>-E92</f>
        <v>-140003</v>
      </c>
      <c r="F24" s="379">
        <f>-F92</f>
        <v>-116000</v>
      </c>
      <c r="G24" s="379">
        <f>-G92</f>
        <v>-100000</v>
      </c>
      <c r="H24" s="379">
        <f>-H92</f>
        <v>-100000</v>
      </c>
      <c r="I24" s="377" t="s">
        <v>386</v>
      </c>
      <c r="J24" s="378"/>
      <c r="K24" s="313"/>
    </row>
    <row r="25" spans="1:14" ht="12.75" customHeight="1">
      <c r="A25" s="12" t="s">
        <v>38</v>
      </c>
      <c r="B25" s="96">
        <f>Eelarvearuanne!H38</f>
        <v>16441.439999999999</v>
      </c>
      <c r="C25" s="380">
        <f>Eelarvearuanne!D38</f>
        <v>0</v>
      </c>
      <c r="D25" s="379">
        <f>D91</f>
        <v>460000</v>
      </c>
      <c r="E25" s="379">
        <f>E91</f>
        <v>100000</v>
      </c>
      <c r="F25" s="379">
        <f>F91</f>
        <v>144000</v>
      </c>
      <c r="G25" s="379">
        <f>G91</f>
        <v>0</v>
      </c>
      <c r="H25" s="379">
        <f>H91</f>
        <v>0</v>
      </c>
      <c r="I25" s="377" t="s">
        <v>456</v>
      </c>
      <c r="J25" s="378"/>
      <c r="K25" s="424" t="s">
        <v>473</v>
      </c>
      <c r="L25" s="410"/>
      <c r="M25" s="410"/>
      <c r="N25" s="410"/>
    </row>
    <row r="26" spans="1:14" ht="12.75" customHeight="1">
      <c r="A26" s="10" t="s">
        <v>39</v>
      </c>
      <c r="B26" s="96">
        <f>Eelarvearuanne!H39</f>
        <v>-37624.58</v>
      </c>
      <c r="C26" s="96">
        <f>Eelarvearuanne!D39</f>
        <v>-27278</v>
      </c>
      <c r="D26" s="366">
        <v>-20000</v>
      </c>
      <c r="E26" s="366">
        <v>-20000</v>
      </c>
      <c r="F26" s="366">
        <v>-20000</v>
      </c>
      <c r="G26" s="367">
        <v>-20000</v>
      </c>
      <c r="H26" s="367">
        <v>-20000</v>
      </c>
      <c r="I26" s="450" t="s">
        <v>455</v>
      </c>
    </row>
    <row r="27" spans="1:14" ht="12.75" customHeight="1">
      <c r="A27" s="14" t="s">
        <v>40</v>
      </c>
      <c r="B27" s="96">
        <f>Eelarvearuanne!H40+Eelarvearuanne!H42</f>
        <v>0</v>
      </c>
      <c r="C27" s="96">
        <f>Eelarvearuanne!D40+Eelarvearuanne!D42</f>
        <v>0</v>
      </c>
      <c r="D27" s="362"/>
      <c r="E27" s="362"/>
      <c r="F27" s="362"/>
      <c r="G27" s="363"/>
      <c r="H27" s="363"/>
      <c r="I27" s="450"/>
      <c r="J27" s="381"/>
      <c r="K27" s="313"/>
    </row>
    <row r="28" spans="1:14" ht="12.75" customHeight="1">
      <c r="A28" s="14" t="s">
        <v>41</v>
      </c>
      <c r="B28" s="96">
        <f>Eelarvearuanne!H41+Eelarvearuanne!H43</f>
        <v>0</v>
      </c>
      <c r="C28" s="96">
        <f>Eelarvearuanne!D41+Eelarvearuanne!D43</f>
        <v>0</v>
      </c>
      <c r="D28" s="362"/>
      <c r="E28" s="362"/>
      <c r="F28" s="362"/>
      <c r="G28" s="363"/>
      <c r="H28" s="363"/>
      <c r="I28" s="381"/>
    </row>
    <row r="29" spans="1:14" ht="12.75" customHeight="1">
      <c r="A29" s="13" t="s">
        <v>42</v>
      </c>
      <c r="B29" s="97">
        <f>Eelarvearuanne!H44</f>
        <v>0</v>
      </c>
      <c r="C29" s="97">
        <f>Eelarvearuanne!D44</f>
        <v>0</v>
      </c>
      <c r="D29" s="362"/>
      <c r="E29" s="362"/>
      <c r="F29" s="362"/>
      <c r="G29" s="363"/>
      <c r="H29" s="363"/>
    </row>
    <row r="30" spans="1:14" ht="12.75" customHeight="1">
      <c r="A30" s="14" t="s">
        <v>43</v>
      </c>
      <c r="B30" s="96">
        <f>Eelarvearuanne!H45</f>
        <v>0</v>
      </c>
      <c r="C30" s="96">
        <f>Eelarvearuanne!D45</f>
        <v>0</v>
      </c>
      <c r="D30" s="382"/>
      <c r="E30" s="362"/>
      <c r="F30" s="362"/>
      <c r="G30" s="363"/>
      <c r="H30" s="363"/>
      <c r="I30" s="358" t="s">
        <v>355</v>
      </c>
    </row>
    <row r="31" spans="1:14" ht="12.75" customHeight="1">
      <c r="A31" s="67" t="s">
        <v>192</v>
      </c>
      <c r="B31" s="98">
        <f>Eelarvearuanne!H46</f>
        <v>70.739999999999995</v>
      </c>
      <c r="C31" s="98">
        <f>Eelarvearuanne!D46</f>
        <v>0</v>
      </c>
      <c r="D31" s="456">
        <v>70</v>
      </c>
      <c r="E31" s="456">
        <v>70</v>
      </c>
      <c r="F31" s="367">
        <v>70</v>
      </c>
      <c r="G31" s="363">
        <v>90</v>
      </c>
      <c r="H31" s="363">
        <v>90</v>
      </c>
      <c r="I31" s="405" t="s">
        <v>462</v>
      </c>
    </row>
    <row r="32" spans="1:14">
      <c r="A32" s="67" t="s">
        <v>193</v>
      </c>
      <c r="B32" s="96">
        <f>Eelarvearuanne!H47</f>
        <v>-486.74</v>
      </c>
      <c r="C32" s="96">
        <f>Eelarvearuanne!D47</f>
        <v>0</v>
      </c>
      <c r="D32" s="456">
        <v>-10000</v>
      </c>
      <c r="E32" s="456">
        <v>-12000</v>
      </c>
      <c r="F32" s="367">
        <v>-15000</v>
      </c>
      <c r="G32" s="363">
        <v>-25000</v>
      </c>
      <c r="H32" s="363">
        <v>-25000</v>
      </c>
    </row>
    <row r="33" spans="1:17">
      <c r="A33" s="15" t="s">
        <v>3</v>
      </c>
      <c r="B33" s="47">
        <f t="shared" ref="B33:G33" si="8">B20+B21</f>
        <v>3922.6299999997718</v>
      </c>
      <c r="C33" s="27">
        <f t="shared" si="8"/>
        <v>-506353.81000000006</v>
      </c>
      <c r="D33" s="27">
        <f>D20+D21</f>
        <v>-249426</v>
      </c>
      <c r="E33" s="27">
        <f t="shared" si="8"/>
        <v>152921</v>
      </c>
      <c r="F33" s="27">
        <f t="shared" si="8"/>
        <v>86300</v>
      </c>
      <c r="G33" s="28">
        <f t="shared" si="8"/>
        <v>27090</v>
      </c>
      <c r="H33" s="28">
        <f>H20+H21</f>
        <v>47090</v>
      </c>
      <c r="I33" s="383"/>
    </row>
    <row r="34" spans="1:17">
      <c r="A34" s="15" t="s">
        <v>4</v>
      </c>
      <c r="B34" s="47">
        <f t="shared" ref="B34:G34" si="9">B35+B36</f>
        <v>80739.19</v>
      </c>
      <c r="C34" s="27">
        <f t="shared" si="9"/>
        <v>506354.04</v>
      </c>
      <c r="D34" s="27">
        <f t="shared" si="9"/>
        <v>381714</v>
      </c>
      <c r="E34" s="27">
        <f t="shared" si="9"/>
        <v>50003</v>
      </c>
      <c r="F34" s="27">
        <f t="shared" si="9"/>
        <v>17000</v>
      </c>
      <c r="G34" s="28">
        <f t="shared" si="9"/>
        <v>-11000</v>
      </c>
      <c r="H34" s="28">
        <f>H35+H36</f>
        <v>-11000</v>
      </c>
    </row>
    <row r="35" spans="1:17">
      <c r="A35" s="384" t="s">
        <v>44</v>
      </c>
      <c r="B35" s="96">
        <f>Eelarvearuanne!H50</f>
        <v>130000</v>
      </c>
      <c r="C35" s="96">
        <v>519354</v>
      </c>
      <c r="D35" s="366">
        <v>445350</v>
      </c>
      <c r="E35" s="366">
        <v>140003</v>
      </c>
      <c r="F35" s="367">
        <v>116000</v>
      </c>
      <c r="G35" s="363">
        <v>100000</v>
      </c>
      <c r="H35" s="363">
        <v>100000</v>
      </c>
      <c r="I35" s="400" t="s">
        <v>460</v>
      </c>
      <c r="J35" s="400"/>
      <c r="K35" s="400"/>
      <c r="L35" s="410"/>
    </row>
    <row r="36" spans="1:17">
      <c r="A36" s="384" t="s">
        <v>45</v>
      </c>
      <c r="B36" s="96">
        <f>Eelarvearuanne!H51</f>
        <v>-49260.81</v>
      </c>
      <c r="C36" s="96">
        <f>Eelarvearuanne!D51</f>
        <v>-12999.96</v>
      </c>
      <c r="D36" s="366">
        <v>-63636</v>
      </c>
      <c r="E36" s="366">
        <v>-90000</v>
      </c>
      <c r="F36" s="367">
        <v>-99000</v>
      </c>
      <c r="G36" s="363">
        <v>-111000</v>
      </c>
      <c r="H36" s="363">
        <v>-111000</v>
      </c>
    </row>
    <row r="37" spans="1:17" ht="25.5">
      <c r="A37" s="16" t="s">
        <v>49</v>
      </c>
      <c r="B37" s="96">
        <f>Eelarvearuanne!H52</f>
        <v>84661.82</v>
      </c>
      <c r="C37" s="168">
        <v>0</v>
      </c>
      <c r="D37" s="420">
        <f>D33+D34+D38</f>
        <v>132288</v>
      </c>
      <c r="E37" s="418">
        <f>E33+E34+E38</f>
        <v>202924</v>
      </c>
      <c r="F37" s="419">
        <f>F33+F34+F38</f>
        <v>103300</v>
      </c>
      <c r="G37" s="429">
        <f>G33+G34+G38</f>
        <v>16090</v>
      </c>
      <c r="H37" s="429">
        <f>H33+H34+H38</f>
        <v>36090</v>
      </c>
      <c r="I37" s="383" t="s">
        <v>433</v>
      </c>
    </row>
    <row r="38" spans="1:17" ht="38.25">
      <c r="A38" s="16" t="s">
        <v>228</v>
      </c>
      <c r="B38" s="96">
        <f>Eelarvearuanne!H53</f>
        <v>0</v>
      </c>
      <c r="C38" s="96">
        <f>Eelarvearuanne!D53</f>
        <v>0</v>
      </c>
      <c r="D38" s="362"/>
      <c r="E38" s="362"/>
      <c r="F38" s="362"/>
      <c r="G38" s="363"/>
      <c r="H38" s="363"/>
      <c r="I38" s="385"/>
    </row>
    <row r="39" spans="1:17">
      <c r="A39" s="386"/>
      <c r="B39" s="387"/>
      <c r="C39" s="388"/>
      <c r="D39" s="389"/>
      <c r="E39" s="389"/>
      <c r="F39" s="389"/>
      <c r="G39" s="390"/>
      <c r="H39" s="390"/>
    </row>
    <row r="40" spans="1:17" ht="13.5" customHeight="1">
      <c r="A40" s="167" t="s">
        <v>7</v>
      </c>
      <c r="B40" s="145">
        <f>Eelarvearuanne!H162</f>
        <v>132236.76999999999</v>
      </c>
      <c r="C40" s="391">
        <f t="shared" ref="C40:H40" si="10">B40+C37</f>
        <v>132236.76999999999</v>
      </c>
      <c r="D40" s="392">
        <f t="shared" si="10"/>
        <v>264524.77</v>
      </c>
      <c r="E40" s="414">
        <f t="shared" si="10"/>
        <v>467448.77</v>
      </c>
      <c r="F40" s="393">
        <f t="shared" si="10"/>
        <v>570748.77</v>
      </c>
      <c r="G40" s="394">
        <f t="shared" si="10"/>
        <v>586838.77</v>
      </c>
      <c r="H40" s="394">
        <f t="shared" si="10"/>
        <v>622928.77</v>
      </c>
      <c r="I40" s="383" t="s">
        <v>448</v>
      </c>
    </row>
    <row r="41" spans="1:17">
      <c r="A41" s="16" t="s">
        <v>19</v>
      </c>
      <c r="B41" s="422">
        <f>Eelarvearuanne!H160+B42</f>
        <v>130000</v>
      </c>
      <c r="C41" s="380">
        <f t="shared" ref="C41:H41" si="11">B41+C34+C42-B42</f>
        <v>636354.04</v>
      </c>
      <c r="D41" s="380">
        <f t="shared" si="11"/>
        <v>1018068.04</v>
      </c>
      <c r="E41" s="380">
        <f t="shared" si="11"/>
        <v>1068071.04</v>
      </c>
      <c r="F41" s="380">
        <f t="shared" si="11"/>
        <v>1085071.04</v>
      </c>
      <c r="G41" s="423">
        <f t="shared" si="11"/>
        <v>1074071.04</v>
      </c>
      <c r="H41" s="423">
        <f t="shared" si="11"/>
        <v>1063071.04</v>
      </c>
      <c r="I41" s="411"/>
      <c r="J41" s="313"/>
      <c r="K41" s="313"/>
    </row>
    <row r="42" spans="1:17" s="313" customFormat="1" ht="16.5" customHeight="1">
      <c r="A42" s="395" t="s">
        <v>425</v>
      </c>
      <c r="B42" s="431"/>
      <c r="C42" s="431"/>
      <c r="D42" s="431"/>
      <c r="E42" s="431"/>
      <c r="F42" s="431"/>
      <c r="G42" s="434"/>
      <c r="H42" s="434"/>
      <c r="I42" s="432" t="s">
        <v>475</v>
      </c>
      <c r="J42" s="433"/>
      <c r="K42" s="433"/>
      <c r="L42" s="433"/>
      <c r="M42" s="433"/>
      <c r="N42" s="433"/>
      <c r="O42" s="433"/>
      <c r="P42" s="433"/>
      <c r="Q42" s="433"/>
    </row>
    <row r="43" spans="1:17" ht="22.5">
      <c r="A43" s="395" t="s">
        <v>409</v>
      </c>
      <c r="B43" s="396">
        <f>Eelarvearuanne!H161</f>
        <v>0</v>
      </c>
      <c r="C43" s="396">
        <f>Eelarvearuanne!D161</f>
        <v>0</v>
      </c>
      <c r="D43" s="366"/>
      <c r="E43" s="366"/>
      <c r="F43" s="366"/>
      <c r="G43" s="397"/>
      <c r="H43" s="397"/>
      <c r="I43" s="364" t="s">
        <v>447</v>
      </c>
      <c r="J43" s="313"/>
      <c r="K43" s="313"/>
      <c r="L43" s="313"/>
      <c r="M43" s="313"/>
      <c r="N43" s="313"/>
      <c r="O43" s="313"/>
    </row>
    <row r="44" spans="1:17">
      <c r="A44" s="19" t="s">
        <v>330</v>
      </c>
      <c r="B44" s="43">
        <f t="shared" ref="B44:G44" si="12">IF(B41-B40&lt;0,0,B41-B40)</f>
        <v>0</v>
      </c>
      <c r="C44" s="43">
        <f t="shared" si="12"/>
        <v>504117.27</v>
      </c>
      <c r="D44" s="43">
        <f t="shared" si="12"/>
        <v>753543.27</v>
      </c>
      <c r="E44" s="43">
        <f t="shared" si="12"/>
        <v>600622.27</v>
      </c>
      <c r="F44" s="43">
        <f t="shared" si="12"/>
        <v>514322.27</v>
      </c>
      <c r="G44" s="35">
        <f t="shared" si="12"/>
        <v>487232.27</v>
      </c>
      <c r="H44" s="35">
        <f>IF(H41-H40&lt;0,0,H41-H40)</f>
        <v>440142.27</v>
      </c>
      <c r="I44" s="383"/>
    </row>
    <row r="45" spans="1:17">
      <c r="A45" s="19" t="s">
        <v>331</v>
      </c>
      <c r="B45" s="169">
        <f t="shared" ref="B45:H45" si="13">B44/B2</f>
        <v>0</v>
      </c>
      <c r="C45" s="170">
        <f t="shared" si="13"/>
        <v>0.34017823487216931</v>
      </c>
      <c r="D45" s="170">
        <f t="shared" si="13"/>
        <v>0.46891304915992532</v>
      </c>
      <c r="E45" s="170">
        <f t="shared" si="13"/>
        <v>0.35001297785547786</v>
      </c>
      <c r="F45" s="170">
        <f t="shared" si="13"/>
        <v>0.30797740718562877</v>
      </c>
      <c r="G45" s="171">
        <f t="shared" si="13"/>
        <v>0.29891550306748466</v>
      </c>
      <c r="H45" s="171">
        <f t="shared" si="13"/>
        <v>0.26675289090909093</v>
      </c>
    </row>
    <row r="46" spans="1:17">
      <c r="A46" s="19" t="s">
        <v>332</v>
      </c>
      <c r="B46" s="43">
        <f t="shared" ref="B46:G46" si="14">IF((B20+B18)*6&gt;B2,B2+B43,IF((B20+B18)*6&lt;0.6*B2,0.6*B2+B43,(B20+B18)*6+B43))</f>
        <v>1024708.3799999985</v>
      </c>
      <c r="C46" s="43">
        <f t="shared" si="14"/>
        <v>889152.6</v>
      </c>
      <c r="D46" s="43">
        <f t="shared" si="14"/>
        <v>1265124</v>
      </c>
      <c r="E46" s="43">
        <f t="shared" si="14"/>
        <v>1716000</v>
      </c>
      <c r="F46" s="43">
        <f t="shared" si="14"/>
        <v>1333380</v>
      </c>
      <c r="G46" s="35">
        <f t="shared" si="14"/>
        <v>978000</v>
      </c>
      <c r="H46" s="35">
        <f>IF((H20+H18)*6&gt;H2,H2+H43,IF((H20+H18)*6&lt;0.6*H2,0.6*H2+H43,(H20+H18)*6+H43))</f>
        <v>1080000</v>
      </c>
      <c r="I46" s="358" t="s">
        <v>372</v>
      </c>
    </row>
    <row r="47" spans="1:17">
      <c r="A47" s="19" t="s">
        <v>333</v>
      </c>
      <c r="B47" s="170">
        <v>0.6</v>
      </c>
      <c r="C47" s="170">
        <f>C46/C2</f>
        <v>0.6</v>
      </c>
      <c r="D47" s="170">
        <v>0.6</v>
      </c>
      <c r="E47" s="170">
        <v>0.6</v>
      </c>
      <c r="F47" s="170">
        <v>0.6</v>
      </c>
      <c r="G47" s="171">
        <f>G46/G2</f>
        <v>0.6</v>
      </c>
      <c r="H47" s="171">
        <v>0.6</v>
      </c>
      <c r="I47" s="421" t="s">
        <v>431</v>
      </c>
      <c r="J47" s="421"/>
      <c r="K47" s="421"/>
      <c r="L47" s="400"/>
      <c r="M47" s="400"/>
      <c r="N47" s="400"/>
      <c r="O47" s="400"/>
      <c r="P47" s="400"/>
      <c r="Q47" s="400"/>
    </row>
    <row r="48" spans="1:17">
      <c r="A48" s="19" t="s">
        <v>55</v>
      </c>
      <c r="B48" s="29">
        <f t="shared" ref="B48:G48" si="15">B46-B44</f>
        <v>1024708.3799999985</v>
      </c>
      <c r="C48" s="29">
        <f t="shared" si="15"/>
        <v>385035.32999999996</v>
      </c>
      <c r="D48" s="29">
        <f t="shared" si="15"/>
        <v>511580.73</v>
      </c>
      <c r="E48" s="29">
        <f t="shared" si="15"/>
        <v>1115377.73</v>
      </c>
      <c r="F48" s="29">
        <f t="shared" si="15"/>
        <v>819057.73</v>
      </c>
      <c r="G48" s="35">
        <f t="shared" si="15"/>
        <v>490767.73</v>
      </c>
      <c r="H48" s="35">
        <f>H46-H44</f>
        <v>639857.73</v>
      </c>
      <c r="I48" s="411" t="s">
        <v>472</v>
      </c>
      <c r="J48" s="411"/>
      <c r="K48" s="411"/>
    </row>
    <row r="49" spans="1:14">
      <c r="A49" s="20"/>
      <c r="B49" s="26"/>
      <c r="C49" s="398"/>
      <c r="D49" s="398"/>
      <c r="E49" s="398"/>
      <c r="F49" s="398"/>
      <c r="G49" s="399"/>
      <c r="H49" s="399"/>
    </row>
    <row r="50" spans="1:14" s="383" customFormat="1" ht="13.5" thickBot="1">
      <c r="A50" s="164" t="s">
        <v>8</v>
      </c>
      <c r="B50" s="165">
        <f t="shared" ref="B50:G50" si="16">B33+B34-B37+B38</f>
        <v>-2.3283064365386963E-10</v>
      </c>
      <c r="C50" s="165">
        <f t="shared" si="16"/>
        <v>0.22999999992316589</v>
      </c>
      <c r="D50" s="165">
        <f>D33+D34-D37+D38</f>
        <v>0</v>
      </c>
      <c r="E50" s="165">
        <f t="shared" si="16"/>
        <v>0</v>
      </c>
      <c r="F50" s="165">
        <f t="shared" si="16"/>
        <v>0</v>
      </c>
      <c r="G50" s="166">
        <f t="shared" si="16"/>
        <v>0</v>
      </c>
      <c r="H50" s="166">
        <f>H33+H34-H37+H38</f>
        <v>0</v>
      </c>
      <c r="I50" s="411" t="s">
        <v>324</v>
      </c>
      <c r="J50" s="401"/>
    </row>
    <row r="51" spans="1:14">
      <c r="A51" s="21"/>
      <c r="B51" s="22"/>
      <c r="C51" s="22"/>
      <c r="D51" s="22"/>
      <c r="E51" s="22"/>
      <c r="F51" s="22"/>
      <c r="G51" s="22"/>
      <c r="H51" s="22"/>
    </row>
    <row r="52" spans="1:14">
      <c r="A52" s="72" t="s">
        <v>213</v>
      </c>
      <c r="B52" s="172" t="s">
        <v>216</v>
      </c>
      <c r="C52" s="173">
        <f t="shared" ref="C52:H52" si="17">C2/B2-1</f>
        <v>1.0821475311746598E-2</v>
      </c>
      <c r="D52" s="173">
        <f t="shared" si="17"/>
        <v>8.4403284655524713E-2</v>
      </c>
      <c r="E52" s="173">
        <f t="shared" si="17"/>
        <v>6.7828251400124495E-2</v>
      </c>
      <c r="F52" s="173">
        <f t="shared" si="17"/>
        <v>-2.6806526806526842E-2</v>
      </c>
      <c r="G52" s="173">
        <f t="shared" si="17"/>
        <v>-2.39520958083832E-2</v>
      </c>
      <c r="H52" s="173">
        <f t="shared" si="17"/>
        <v>1.2269938650306678E-2</v>
      </c>
    </row>
    <row r="53" spans="1:14">
      <c r="A53" s="72" t="s">
        <v>214</v>
      </c>
      <c r="B53" s="172" t="s">
        <v>216</v>
      </c>
      <c r="C53" s="173">
        <f t="shared" ref="C53:H53" si="18">C13/B13-1</f>
        <v>0.11519472467615244</v>
      </c>
      <c r="D53" s="173">
        <f t="shared" si="18"/>
        <v>-3.3461049206357618E-2</v>
      </c>
      <c r="E53" s="173">
        <f t="shared" si="18"/>
        <v>1.4325149375495005E-2</v>
      </c>
      <c r="F53" s="173">
        <f t="shared" si="18"/>
        <v>2.23310308400404E-2</v>
      </c>
      <c r="G53" s="173">
        <f t="shared" si="18"/>
        <v>1.5354648873785237E-2</v>
      </c>
      <c r="H53" s="173">
        <f t="shared" si="18"/>
        <v>0</v>
      </c>
    </row>
    <row r="54" spans="1:14">
      <c r="A54" s="72" t="s">
        <v>215</v>
      </c>
      <c r="B54" s="174">
        <f t="shared" ref="B54:G54" si="19">B2/B13</f>
        <v>1.1318524694029755</v>
      </c>
      <c r="C54" s="174">
        <f t="shared" si="19"/>
        <v>1.0259201892202288</v>
      </c>
      <c r="D54" s="174">
        <f t="shared" si="19"/>
        <v>1.1510257523210323</v>
      </c>
      <c r="E54" s="174">
        <f t="shared" si="19"/>
        <v>1.2117394675407762</v>
      </c>
      <c r="F54" s="174">
        <f t="shared" si="19"/>
        <v>1.1534981385164771</v>
      </c>
      <c r="G54" s="174">
        <f t="shared" si="19"/>
        <v>1.1088435374149659</v>
      </c>
      <c r="H54" s="174">
        <f>H2/H13</f>
        <v>1.1224489795918366</v>
      </c>
    </row>
    <row r="55" spans="1:14" customFormat="1" ht="25.5" customHeight="1" thickBot="1"/>
    <row r="56" spans="1:14" ht="42.75" customHeight="1" thickBot="1">
      <c r="A56" s="73" t="s">
        <v>463</v>
      </c>
      <c r="B56" s="341"/>
      <c r="C56" s="341" t="s">
        <v>469</v>
      </c>
      <c r="D56" s="341" t="s">
        <v>397</v>
      </c>
      <c r="E56" s="341" t="s">
        <v>411</v>
      </c>
      <c r="F56" s="341" t="s">
        <v>446</v>
      </c>
      <c r="G56" s="427" t="s">
        <v>470</v>
      </c>
      <c r="H56" s="427" t="s">
        <v>485</v>
      </c>
      <c r="I56" s="189" t="s">
        <v>353</v>
      </c>
      <c r="J56" s="466" t="s">
        <v>387</v>
      </c>
      <c r="K56" s="467"/>
      <c r="L56" s="467"/>
      <c r="M56" s="467"/>
      <c r="N56" s="467"/>
    </row>
    <row r="57" spans="1:14">
      <c r="A57" s="454" t="s">
        <v>476</v>
      </c>
      <c r="B57" s="402"/>
      <c r="C57" s="402">
        <f>SUM(C58:C59)</f>
        <v>140000</v>
      </c>
      <c r="D57" s="402">
        <f>SUM(D58:D59)</f>
        <v>140000</v>
      </c>
      <c r="E57" s="402">
        <f>SUM(E58:E59)</f>
        <v>100000</v>
      </c>
      <c r="F57" s="402">
        <v>100000</v>
      </c>
      <c r="G57" s="403">
        <v>100000</v>
      </c>
      <c r="H57" s="403">
        <v>100000</v>
      </c>
      <c r="I57" s="448" t="s">
        <v>465</v>
      </c>
      <c r="J57" s="400"/>
      <c r="K57" s="410"/>
    </row>
    <row r="58" spans="1:14">
      <c r="A58" s="455" t="s">
        <v>221</v>
      </c>
      <c r="B58" s="380"/>
      <c r="C58" s="404"/>
      <c r="D58" s="404"/>
      <c r="E58" s="366"/>
      <c r="F58" s="366"/>
      <c r="G58" s="367"/>
      <c r="H58" s="367"/>
      <c r="I58" s="400" t="s">
        <v>459</v>
      </c>
      <c r="J58" s="410"/>
      <c r="K58" s="410"/>
      <c r="L58" s="410"/>
      <c r="M58" s="410"/>
      <c r="N58" s="410"/>
    </row>
    <row r="59" spans="1:14">
      <c r="A59" s="455" t="s">
        <v>335</v>
      </c>
      <c r="B59" s="380"/>
      <c r="C59" s="404">
        <v>140000</v>
      </c>
      <c r="D59" s="366">
        <v>140000</v>
      </c>
      <c r="E59" s="366">
        <v>100000</v>
      </c>
      <c r="F59" s="367">
        <v>100000</v>
      </c>
      <c r="G59" s="367">
        <v>100000</v>
      </c>
      <c r="H59" s="367">
        <v>100000</v>
      </c>
      <c r="I59" s="405" t="s">
        <v>334</v>
      </c>
    </row>
    <row r="60" spans="1:14" ht="14.1" customHeight="1">
      <c r="A60" s="454" t="s">
        <v>477</v>
      </c>
      <c r="B60" s="402"/>
      <c r="C60" s="402">
        <f t="shared" ref="C60:H60" si="20">SUM(C61:C62)</f>
        <v>5650</v>
      </c>
      <c r="D60" s="402">
        <f t="shared" si="20"/>
        <v>40350</v>
      </c>
      <c r="E60" s="402">
        <f t="shared" si="20"/>
        <v>0</v>
      </c>
      <c r="F60" s="402">
        <v>160000</v>
      </c>
      <c r="G60" s="403">
        <f t="shared" si="20"/>
        <v>0</v>
      </c>
      <c r="H60" s="403">
        <f t="shared" si="20"/>
        <v>0</v>
      </c>
    </row>
    <row r="61" spans="1:14" ht="14.1" customHeight="1">
      <c r="A61" s="455" t="s">
        <v>221</v>
      </c>
      <c r="B61" s="380"/>
      <c r="C61" s="404"/>
      <c r="D61" s="404">
        <v>30000</v>
      </c>
      <c r="E61" s="366"/>
      <c r="F61" s="366">
        <v>144000</v>
      </c>
      <c r="G61" s="367"/>
      <c r="H61" s="367"/>
    </row>
    <row r="62" spans="1:14" ht="14.1" customHeight="1">
      <c r="A62" s="455" t="s">
        <v>335</v>
      </c>
      <c r="B62" s="380"/>
      <c r="C62" s="404">
        <v>5650</v>
      </c>
      <c r="D62" s="404">
        <v>10350</v>
      </c>
      <c r="E62" s="366"/>
      <c r="F62" s="366">
        <v>16000</v>
      </c>
      <c r="G62" s="367"/>
      <c r="H62" s="367"/>
    </row>
    <row r="63" spans="1:14" ht="14.1" customHeight="1">
      <c r="A63" s="454" t="s">
        <v>478</v>
      </c>
      <c r="B63" s="402"/>
      <c r="C63" s="402">
        <f t="shared" ref="C63:H63" si="21">SUM(C64:C65)</f>
        <v>23704</v>
      </c>
      <c r="D63" s="402">
        <f t="shared" si="21"/>
        <v>0</v>
      </c>
      <c r="E63" s="402">
        <f t="shared" si="21"/>
        <v>0</v>
      </c>
      <c r="F63" s="402">
        <f t="shared" si="21"/>
        <v>0</v>
      </c>
      <c r="G63" s="403">
        <f t="shared" si="21"/>
        <v>0</v>
      </c>
      <c r="H63" s="403">
        <f t="shared" si="21"/>
        <v>0</v>
      </c>
    </row>
    <row r="64" spans="1:14" ht="14.1" customHeight="1">
      <c r="A64" s="455" t="s">
        <v>221</v>
      </c>
      <c r="B64" s="380"/>
      <c r="C64" s="404"/>
      <c r="D64" s="404"/>
      <c r="E64" s="366"/>
      <c r="F64" s="366"/>
      <c r="G64" s="367"/>
      <c r="H64" s="367"/>
    </row>
    <row r="65" spans="1:22" ht="14.1" customHeight="1">
      <c r="A65" s="455" t="s">
        <v>335</v>
      </c>
      <c r="B65" s="380"/>
      <c r="C65" s="404">
        <v>23704</v>
      </c>
      <c r="D65" s="404"/>
      <c r="E65" s="366"/>
      <c r="F65" s="366"/>
      <c r="G65" s="367"/>
      <c r="H65" s="367"/>
    </row>
    <row r="66" spans="1:22" ht="14.1" customHeight="1">
      <c r="A66" s="454" t="s">
        <v>479</v>
      </c>
      <c r="B66" s="402"/>
      <c r="C66" s="402">
        <f t="shared" ref="C66:H66" si="22">SUM(C67:C68)</f>
        <v>0</v>
      </c>
      <c r="D66" s="402">
        <f t="shared" si="22"/>
        <v>180000</v>
      </c>
      <c r="E66" s="402">
        <f t="shared" si="22"/>
        <v>0</v>
      </c>
      <c r="F66" s="402">
        <f t="shared" si="22"/>
        <v>0</v>
      </c>
      <c r="G66" s="403">
        <f t="shared" si="22"/>
        <v>0</v>
      </c>
      <c r="H66" s="403">
        <f t="shared" si="22"/>
        <v>0</v>
      </c>
    </row>
    <row r="67" spans="1:22" ht="14.1" customHeight="1">
      <c r="A67" s="455" t="s">
        <v>221</v>
      </c>
      <c r="B67" s="380"/>
      <c r="C67" s="404"/>
      <c r="D67" s="366">
        <v>155000</v>
      </c>
      <c r="E67" s="366"/>
      <c r="F67" s="366"/>
      <c r="G67" s="367"/>
      <c r="H67" s="367"/>
    </row>
    <row r="68" spans="1:22" ht="14.1" customHeight="1">
      <c r="A68" s="455" t="s">
        <v>335</v>
      </c>
      <c r="B68" s="380"/>
      <c r="C68" s="404"/>
      <c r="D68" s="366">
        <v>25000</v>
      </c>
      <c r="E68" s="366"/>
      <c r="F68" s="366"/>
      <c r="G68" s="367"/>
      <c r="H68" s="367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</row>
    <row r="69" spans="1:22" ht="14.1" customHeight="1">
      <c r="A69" s="454" t="s">
        <v>480</v>
      </c>
      <c r="B69" s="380"/>
      <c r="C69" s="402">
        <f t="shared" ref="C69:H69" si="23">SUM(C70:C71)</f>
        <v>0</v>
      </c>
      <c r="D69" s="402">
        <v>0</v>
      </c>
      <c r="E69" s="402">
        <v>25000</v>
      </c>
      <c r="F69" s="402">
        <f t="shared" si="23"/>
        <v>0</v>
      </c>
      <c r="G69" s="403">
        <f t="shared" si="23"/>
        <v>0</v>
      </c>
      <c r="H69" s="403">
        <f t="shared" si="23"/>
        <v>0</v>
      </c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</row>
    <row r="70" spans="1:22" ht="14.1" customHeight="1">
      <c r="A70" s="455" t="s">
        <v>221</v>
      </c>
      <c r="B70" s="380"/>
      <c r="C70" s="366"/>
      <c r="D70" s="366"/>
      <c r="E70" s="366"/>
      <c r="F70" s="366"/>
      <c r="G70" s="367"/>
      <c r="H70" s="367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</row>
    <row r="71" spans="1:22">
      <c r="A71" s="455" t="s">
        <v>335</v>
      </c>
      <c r="B71" s="380"/>
      <c r="C71" s="366"/>
      <c r="D71" s="404"/>
      <c r="E71" s="366">
        <v>25000</v>
      </c>
      <c r="F71" s="366"/>
      <c r="G71" s="367"/>
      <c r="H71" s="367"/>
    </row>
    <row r="72" spans="1:22">
      <c r="A72" s="454" t="s">
        <v>481</v>
      </c>
      <c r="B72" s="380"/>
      <c r="C72" s="402">
        <f t="shared" ref="C72:H72" si="24">SUM(C73:C74)</f>
        <v>350000</v>
      </c>
      <c r="D72" s="402">
        <f t="shared" si="24"/>
        <v>200000</v>
      </c>
      <c r="E72" s="402">
        <f t="shared" si="24"/>
        <v>0</v>
      </c>
      <c r="F72" s="402">
        <f t="shared" si="24"/>
        <v>0</v>
      </c>
      <c r="G72" s="403">
        <f t="shared" si="24"/>
        <v>0</v>
      </c>
      <c r="H72" s="403">
        <f t="shared" si="24"/>
        <v>0</v>
      </c>
    </row>
    <row r="73" spans="1:22">
      <c r="A73" s="455" t="s">
        <v>221</v>
      </c>
      <c r="B73" s="380"/>
      <c r="C73" s="366"/>
      <c r="D73" s="404">
        <v>50000</v>
      </c>
      <c r="E73" s="366"/>
      <c r="F73" s="366"/>
      <c r="G73" s="367"/>
      <c r="H73" s="367"/>
    </row>
    <row r="74" spans="1:22">
      <c r="A74" s="455" t="s">
        <v>335</v>
      </c>
      <c r="B74" s="380"/>
      <c r="C74" s="366">
        <v>350000</v>
      </c>
      <c r="D74" s="404">
        <v>150000</v>
      </c>
      <c r="E74" s="366"/>
      <c r="F74" s="366"/>
      <c r="G74" s="367"/>
      <c r="H74" s="367"/>
    </row>
    <row r="75" spans="1:22">
      <c r="A75" s="454" t="s">
        <v>482</v>
      </c>
      <c r="B75" s="380"/>
      <c r="C75" s="402">
        <f t="shared" ref="C75:H75" si="25">SUM(C76:C77)</f>
        <v>0</v>
      </c>
      <c r="D75" s="402">
        <f t="shared" si="25"/>
        <v>140000</v>
      </c>
      <c r="E75" s="402">
        <f t="shared" si="25"/>
        <v>0</v>
      </c>
      <c r="F75" s="402">
        <f t="shared" si="25"/>
        <v>0</v>
      </c>
      <c r="G75" s="403">
        <f t="shared" si="25"/>
        <v>0</v>
      </c>
      <c r="H75" s="403">
        <f t="shared" si="25"/>
        <v>0</v>
      </c>
    </row>
    <row r="76" spans="1:22">
      <c r="A76" s="455" t="s">
        <v>221</v>
      </c>
      <c r="B76" s="380"/>
      <c r="C76" s="366"/>
      <c r="D76" s="366">
        <v>125000</v>
      </c>
      <c r="E76" s="366"/>
      <c r="F76" s="366"/>
      <c r="G76" s="367"/>
      <c r="H76" s="367"/>
    </row>
    <row r="77" spans="1:22">
      <c r="A77" s="455" t="s">
        <v>335</v>
      </c>
      <c r="B77" s="380"/>
      <c r="C77" s="366"/>
      <c r="D77" s="366">
        <v>15000</v>
      </c>
      <c r="E77" s="366"/>
      <c r="F77" s="366"/>
      <c r="G77" s="367"/>
      <c r="H77" s="367"/>
    </row>
    <row r="78" spans="1:22">
      <c r="A78" s="454" t="s">
        <v>483</v>
      </c>
      <c r="B78" s="402"/>
      <c r="C78" s="402">
        <f t="shared" ref="C78:H78" si="26">SUM(C79:C80)</f>
        <v>0</v>
      </c>
      <c r="D78" s="402">
        <f t="shared" si="26"/>
        <v>155000</v>
      </c>
      <c r="E78" s="402">
        <f t="shared" si="26"/>
        <v>0</v>
      </c>
      <c r="F78" s="402">
        <f t="shared" si="26"/>
        <v>0</v>
      </c>
      <c r="G78" s="403">
        <f t="shared" si="26"/>
        <v>0</v>
      </c>
      <c r="H78" s="403">
        <f t="shared" si="26"/>
        <v>0</v>
      </c>
    </row>
    <row r="79" spans="1:22">
      <c r="A79" s="455" t="s">
        <v>221</v>
      </c>
      <c r="B79" s="380"/>
      <c r="C79" s="404"/>
      <c r="D79" s="404">
        <v>100000</v>
      </c>
      <c r="E79" s="366"/>
      <c r="F79" s="366"/>
      <c r="G79" s="367"/>
      <c r="H79" s="367"/>
    </row>
    <row r="80" spans="1:22" s="405" customFormat="1">
      <c r="A80" s="455" t="s">
        <v>335</v>
      </c>
      <c r="B80" s="380"/>
      <c r="C80" s="404"/>
      <c r="D80" s="404">
        <v>55000</v>
      </c>
      <c r="E80" s="366"/>
      <c r="F80" s="366"/>
      <c r="G80" s="367"/>
      <c r="H80" s="367"/>
    </row>
    <row r="81" spans="1:9" ht="25.5">
      <c r="A81" s="454" t="s">
        <v>484</v>
      </c>
      <c r="B81" s="402"/>
      <c r="C81" s="402">
        <f t="shared" ref="C81:H81" si="27">SUM(C82:C83)</f>
        <v>0</v>
      </c>
      <c r="D81" s="402"/>
      <c r="E81" s="402">
        <v>115003</v>
      </c>
      <c r="F81" s="402">
        <f t="shared" si="27"/>
        <v>0</v>
      </c>
      <c r="G81" s="403">
        <f t="shared" si="27"/>
        <v>0</v>
      </c>
      <c r="H81" s="403">
        <f t="shared" si="27"/>
        <v>0</v>
      </c>
    </row>
    <row r="82" spans="1:9">
      <c r="A82" s="455" t="s">
        <v>221</v>
      </c>
      <c r="B82" s="380"/>
      <c r="C82" s="457"/>
      <c r="D82" s="404"/>
      <c r="E82" s="366">
        <v>100000</v>
      </c>
      <c r="F82" s="366"/>
      <c r="G82" s="367"/>
      <c r="H82" s="367"/>
    </row>
    <row r="83" spans="1:9" s="405" customFormat="1">
      <c r="A83" s="455" t="s">
        <v>335</v>
      </c>
      <c r="B83" s="380"/>
      <c r="C83" s="457"/>
      <c r="D83" s="404"/>
      <c r="E83" s="366">
        <v>15003</v>
      </c>
      <c r="F83" s="366"/>
      <c r="G83" s="367"/>
      <c r="H83" s="367"/>
    </row>
    <row r="84" spans="1:9">
      <c r="A84" s="19" t="s">
        <v>486</v>
      </c>
      <c r="B84" s="402"/>
      <c r="C84" s="402">
        <f t="shared" ref="C84:H84" si="28">SUM(C85:C86)</f>
        <v>0</v>
      </c>
      <c r="D84" s="402">
        <f t="shared" si="28"/>
        <v>50000</v>
      </c>
      <c r="E84" s="402">
        <f t="shared" si="28"/>
        <v>0</v>
      </c>
      <c r="F84" s="402">
        <f t="shared" si="28"/>
        <v>0</v>
      </c>
      <c r="G84" s="403">
        <f t="shared" si="28"/>
        <v>0</v>
      </c>
      <c r="H84" s="403">
        <f t="shared" si="28"/>
        <v>0</v>
      </c>
    </row>
    <row r="85" spans="1:9">
      <c r="A85" s="74" t="s">
        <v>221</v>
      </c>
      <c r="B85" s="380"/>
      <c r="C85" s="404"/>
      <c r="D85" s="404"/>
      <c r="E85" s="366"/>
      <c r="F85" s="366"/>
      <c r="G85" s="367"/>
      <c r="H85" s="367"/>
    </row>
    <row r="86" spans="1:9" s="405" customFormat="1">
      <c r="A86" s="74" t="s">
        <v>335</v>
      </c>
      <c r="B86" s="380"/>
      <c r="C86" s="404"/>
      <c r="D86" s="404">
        <v>50000</v>
      </c>
      <c r="E86" s="366"/>
      <c r="F86" s="366"/>
      <c r="G86" s="367"/>
      <c r="H86" s="367"/>
    </row>
    <row r="87" spans="1:9">
      <c r="A87" s="19" t="s">
        <v>464</v>
      </c>
      <c r="B87" s="402"/>
      <c r="C87" s="402">
        <f t="shared" ref="C87:H87" si="29">SUM(C88:C89)</f>
        <v>0</v>
      </c>
      <c r="D87" s="402">
        <f t="shared" si="29"/>
        <v>0</v>
      </c>
      <c r="E87" s="402">
        <f t="shared" si="29"/>
        <v>0</v>
      </c>
      <c r="F87" s="402">
        <f t="shared" si="29"/>
        <v>0</v>
      </c>
      <c r="G87" s="403">
        <f t="shared" si="29"/>
        <v>0</v>
      </c>
      <c r="H87" s="403">
        <f t="shared" si="29"/>
        <v>0</v>
      </c>
    </row>
    <row r="88" spans="1:9">
      <c r="A88" s="74" t="s">
        <v>221</v>
      </c>
      <c r="B88" s="380"/>
      <c r="C88" s="404"/>
      <c r="D88" s="404"/>
      <c r="E88" s="366"/>
      <c r="F88" s="366"/>
      <c r="G88" s="367"/>
      <c r="H88" s="367"/>
    </row>
    <row r="89" spans="1:9" s="405" customFormat="1">
      <c r="A89" s="74" t="s">
        <v>335</v>
      </c>
      <c r="B89" s="380"/>
      <c r="C89" s="404"/>
      <c r="D89" s="404"/>
      <c r="E89" s="366"/>
      <c r="F89" s="366"/>
      <c r="G89" s="367"/>
      <c r="H89" s="367"/>
    </row>
    <row r="90" spans="1:9" s="405" customFormat="1">
      <c r="A90" s="129" t="s">
        <v>6</v>
      </c>
      <c r="B90" s="406"/>
      <c r="C90" s="406">
        <f t="shared" ref="C90:H90" si="30">SUM(C91:C92)</f>
        <v>519354</v>
      </c>
      <c r="D90" s="406">
        <f t="shared" si="30"/>
        <v>905350</v>
      </c>
      <c r="E90" s="406">
        <f t="shared" si="30"/>
        <v>240003</v>
      </c>
      <c r="F90" s="406">
        <f t="shared" si="30"/>
        <v>260000</v>
      </c>
      <c r="G90" s="407">
        <f t="shared" si="30"/>
        <v>100000</v>
      </c>
      <c r="H90" s="407">
        <f t="shared" si="30"/>
        <v>100000</v>
      </c>
      <c r="I90" s="364"/>
    </row>
    <row r="91" spans="1:9">
      <c r="A91" s="74" t="s">
        <v>221</v>
      </c>
      <c r="B91" s="380"/>
      <c r="C91" s="380">
        <f t="shared" ref="C91:G92" si="31">C58+C61+C64+C67+C70+C73+C76+C79+C82+C85+C88</f>
        <v>0</v>
      </c>
      <c r="D91" s="380">
        <f t="shared" si="31"/>
        <v>460000</v>
      </c>
      <c r="E91" s="380">
        <f t="shared" si="31"/>
        <v>100000</v>
      </c>
      <c r="F91" s="380">
        <f t="shared" si="31"/>
        <v>144000</v>
      </c>
      <c r="G91" s="380">
        <f t="shared" si="31"/>
        <v>0</v>
      </c>
      <c r="H91" s="380">
        <f>H58+H61+H64+H67+H70+H73+H76+H79+H82+H85+H88</f>
        <v>0</v>
      </c>
    </row>
    <row r="92" spans="1:9" ht="13.5" thickBot="1">
      <c r="A92" s="74" t="s">
        <v>335</v>
      </c>
      <c r="B92" s="408"/>
      <c r="C92" s="408">
        <f t="shared" si="31"/>
        <v>519354</v>
      </c>
      <c r="D92" s="408">
        <f t="shared" si="31"/>
        <v>445350</v>
      </c>
      <c r="E92" s="408">
        <f t="shared" si="31"/>
        <v>140003</v>
      </c>
      <c r="F92" s="408">
        <f t="shared" si="31"/>
        <v>116000</v>
      </c>
      <c r="G92" s="408">
        <f t="shared" si="31"/>
        <v>100000</v>
      </c>
      <c r="H92" s="408">
        <f>H59+H62+H65+H68+H71+H74+H77+H80+H83+H86+H89</f>
        <v>100000</v>
      </c>
    </row>
    <row r="95" spans="1:9">
      <c r="A95" s="383"/>
    </row>
  </sheetData>
  <mergeCells count="1">
    <mergeCell ref="J56:N56"/>
  </mergeCells>
  <phoneticPr fontId="7" type="noConversion"/>
  <conditionalFormatting sqref="C20 B48:H48">
    <cfRule type="cellIs" dxfId="1" priority="1" stopIfTrue="1" operator="lessThan">
      <formula>0</formula>
    </cfRule>
  </conditionalFormatting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Q117"/>
  <sheetViews>
    <sheetView zoomScale="110" workbookViewId="0">
      <pane xSplit="1" ySplit="1" topLeftCell="B80" activePane="bottomRight" state="frozen"/>
      <selection pane="topRight" activeCell="B1" sqref="B1"/>
      <selection pane="bottomLeft" activeCell="A4" sqref="A4"/>
      <selection pane="bottomRight" activeCell="H85" sqref="H85"/>
    </sheetView>
  </sheetViews>
  <sheetFormatPr defaultRowHeight="12.75"/>
  <cols>
    <col min="1" max="1" width="32.28515625" customWidth="1"/>
    <col min="2" max="2" width="10.28515625" customWidth="1"/>
    <col min="3" max="3" width="11.5703125" customWidth="1"/>
    <col min="4" max="4" width="11.28515625" customWidth="1"/>
    <col min="5" max="5" width="11" customWidth="1"/>
    <col min="6" max="6" width="10.42578125" customWidth="1"/>
    <col min="7" max="8" width="10.28515625" customWidth="1"/>
    <col min="9" max="9" width="41.28515625" customWidth="1"/>
    <col min="10" max="11" width="12.5703125" style="128" customWidth="1"/>
    <col min="14" max="17" width="9.28515625" bestFit="1" customWidth="1"/>
  </cols>
  <sheetData>
    <row r="1" spans="1:13" ht="51.75" thickBot="1">
      <c r="A1" s="2" t="s">
        <v>370</v>
      </c>
      <c r="B1" s="341" t="s">
        <v>468</v>
      </c>
      <c r="C1" s="341" t="s">
        <v>469</v>
      </c>
      <c r="D1" s="341" t="s">
        <v>397</v>
      </c>
      <c r="E1" s="341" t="s">
        <v>411</v>
      </c>
      <c r="F1" s="341" t="s">
        <v>446</v>
      </c>
      <c r="G1" s="427" t="s">
        <v>470</v>
      </c>
      <c r="H1" s="427" t="s">
        <v>485</v>
      </c>
      <c r="I1" s="126" t="s">
        <v>317</v>
      </c>
      <c r="J1" s="347" t="s">
        <v>426</v>
      </c>
      <c r="K1" s="347" t="s">
        <v>450</v>
      </c>
      <c r="L1" s="426" t="s">
        <v>396</v>
      </c>
      <c r="M1" s="426" t="s">
        <v>396</v>
      </c>
    </row>
    <row r="2" spans="1:13">
      <c r="A2" s="65" t="s">
        <v>203</v>
      </c>
      <c r="B2" s="27">
        <f t="shared" ref="B2:G2" si="0">B3+B6</f>
        <v>217936</v>
      </c>
      <c r="C2" s="27">
        <f t="shared" si="0"/>
        <v>593265</v>
      </c>
      <c r="D2" s="27">
        <f t="shared" si="0"/>
        <v>372730</v>
      </c>
      <c r="E2" s="27">
        <f t="shared" si="0"/>
        <v>221000</v>
      </c>
      <c r="F2" s="27">
        <f t="shared" si="0"/>
        <v>240000</v>
      </c>
      <c r="G2" s="28">
        <f t="shared" si="0"/>
        <v>272180</v>
      </c>
      <c r="H2" s="28">
        <f>H3+H6</f>
        <v>272180</v>
      </c>
      <c r="J2" s="128">
        <f>Eelarvearuanne!H56</f>
        <v>217936.41999999998</v>
      </c>
      <c r="K2" s="7">
        <f>Eelarvearuanne!D56</f>
        <v>593265</v>
      </c>
      <c r="L2" s="128">
        <f>B2-J2</f>
        <v>-0.41999999998370185</v>
      </c>
      <c r="M2" s="128">
        <f>C2-K2</f>
        <v>0</v>
      </c>
    </row>
    <row r="3" spans="1:13">
      <c r="A3" s="63" t="s">
        <v>190</v>
      </c>
      <c r="B3" s="38">
        <f t="shared" ref="B3:G3" si="1">B4+B5</f>
        <v>177966</v>
      </c>
      <c r="C3" s="38">
        <f t="shared" si="1"/>
        <v>226674</v>
      </c>
      <c r="D3" s="38">
        <f t="shared" si="1"/>
        <v>206000</v>
      </c>
      <c r="E3" s="38">
        <f t="shared" si="1"/>
        <v>209000</v>
      </c>
      <c r="F3" s="38">
        <f t="shared" si="1"/>
        <v>225000</v>
      </c>
      <c r="G3" s="39">
        <f t="shared" si="1"/>
        <v>227180</v>
      </c>
      <c r="H3" s="39">
        <f>H4+H5</f>
        <v>227180</v>
      </c>
    </row>
    <row r="4" spans="1:13">
      <c r="A4" s="63" t="s">
        <v>195</v>
      </c>
      <c r="B4" s="50">
        <v>7033</v>
      </c>
      <c r="C4" s="50">
        <v>5800</v>
      </c>
      <c r="D4" s="64">
        <v>7000</v>
      </c>
      <c r="E4" s="64">
        <v>7000</v>
      </c>
      <c r="F4" s="64">
        <v>10000</v>
      </c>
      <c r="G4" s="64">
        <v>10000</v>
      </c>
      <c r="H4" s="64">
        <v>10000</v>
      </c>
      <c r="I4" s="1" t="s">
        <v>385</v>
      </c>
      <c r="J4" s="348"/>
      <c r="K4" s="348"/>
    </row>
    <row r="5" spans="1:13">
      <c r="A5" s="63" t="s">
        <v>196</v>
      </c>
      <c r="B5" s="50">
        <v>170933</v>
      </c>
      <c r="C5" s="50">
        <v>220874</v>
      </c>
      <c r="D5" s="64">
        <v>199000</v>
      </c>
      <c r="E5" s="64">
        <v>202000</v>
      </c>
      <c r="F5" s="64">
        <v>215000</v>
      </c>
      <c r="G5" s="64">
        <v>217180</v>
      </c>
      <c r="H5" s="64">
        <v>217180</v>
      </c>
      <c r="I5" t="s">
        <v>325</v>
      </c>
      <c r="M5" s="425"/>
    </row>
    <row r="6" spans="1:13">
      <c r="A6" s="63" t="s">
        <v>191</v>
      </c>
      <c r="B6" s="38">
        <f t="shared" ref="B6:G6" si="2">B7+B8</f>
        <v>39970</v>
      </c>
      <c r="C6" s="38">
        <f t="shared" si="2"/>
        <v>366591</v>
      </c>
      <c r="D6" s="38">
        <f t="shared" si="2"/>
        <v>166730</v>
      </c>
      <c r="E6" s="38">
        <f t="shared" si="2"/>
        <v>12000</v>
      </c>
      <c r="F6" s="38">
        <f t="shared" si="2"/>
        <v>15000</v>
      </c>
      <c r="G6" s="39">
        <f t="shared" si="2"/>
        <v>45000</v>
      </c>
      <c r="H6" s="39">
        <f>H7+H8</f>
        <v>45000</v>
      </c>
    </row>
    <row r="7" spans="1:13">
      <c r="A7" s="63" t="s">
        <v>195</v>
      </c>
      <c r="B7" s="50">
        <v>18300</v>
      </c>
      <c r="C7" s="404">
        <v>10941</v>
      </c>
      <c r="D7" s="50">
        <v>55000</v>
      </c>
      <c r="E7" s="50"/>
      <c r="F7" s="64"/>
      <c r="G7" s="64"/>
      <c r="H7" s="64"/>
    </row>
    <row r="8" spans="1:13">
      <c r="A8" s="63" t="s">
        <v>196</v>
      </c>
      <c r="B8" s="50">
        <v>21670</v>
      </c>
      <c r="C8" s="404">
        <v>355650</v>
      </c>
      <c r="D8" s="50">
        <v>111730</v>
      </c>
      <c r="E8" s="50">
        <v>12000</v>
      </c>
      <c r="F8" s="64">
        <v>15000</v>
      </c>
      <c r="G8" s="64">
        <v>45000</v>
      </c>
      <c r="H8" s="64">
        <v>45000</v>
      </c>
      <c r="I8" s="130" t="s">
        <v>412</v>
      </c>
      <c r="J8" s="349"/>
      <c r="K8" s="349"/>
    </row>
    <row r="9" spans="1:13">
      <c r="A9" s="65" t="s">
        <v>204</v>
      </c>
      <c r="B9" s="27">
        <f t="shared" ref="B9:G9" si="3">B10+B13</f>
        <v>0</v>
      </c>
      <c r="C9" s="27">
        <f t="shared" si="3"/>
        <v>0</v>
      </c>
      <c r="D9" s="27">
        <f t="shared" si="3"/>
        <v>0</v>
      </c>
      <c r="E9" s="27">
        <f t="shared" si="3"/>
        <v>0</v>
      </c>
      <c r="F9" s="27">
        <f t="shared" si="3"/>
        <v>0</v>
      </c>
      <c r="G9" s="28">
        <f t="shared" si="3"/>
        <v>0</v>
      </c>
      <c r="H9" s="28">
        <f>H10+H13</f>
        <v>0</v>
      </c>
      <c r="J9" s="128">
        <f>Eelarvearuanne!H63</f>
        <v>0</v>
      </c>
      <c r="K9" s="128">
        <f>Eelarvearuanne!D63</f>
        <v>0</v>
      </c>
      <c r="L9" s="128">
        <f>B9-J9</f>
        <v>0</v>
      </c>
      <c r="M9" s="128">
        <f>C9-K9</f>
        <v>0</v>
      </c>
    </row>
    <row r="10" spans="1:13">
      <c r="A10" s="63" t="s">
        <v>190</v>
      </c>
      <c r="B10" s="38">
        <f t="shared" ref="B10:G10" si="4">B11+B12</f>
        <v>0</v>
      </c>
      <c r="C10" s="38">
        <f t="shared" si="4"/>
        <v>0</v>
      </c>
      <c r="D10" s="38">
        <f t="shared" si="4"/>
        <v>0</v>
      </c>
      <c r="E10" s="38">
        <f t="shared" si="4"/>
        <v>0</v>
      </c>
      <c r="F10" s="38">
        <f t="shared" si="4"/>
        <v>0</v>
      </c>
      <c r="G10" s="39">
        <f t="shared" si="4"/>
        <v>0</v>
      </c>
      <c r="H10" s="39">
        <f>H11+H12</f>
        <v>0</v>
      </c>
    </row>
    <row r="11" spans="1:13">
      <c r="A11" s="63" t="s">
        <v>195</v>
      </c>
      <c r="B11" s="50"/>
      <c r="C11" s="50"/>
      <c r="D11" s="50"/>
      <c r="E11" s="50"/>
      <c r="F11" s="50"/>
      <c r="G11" s="64"/>
      <c r="H11" s="64"/>
    </row>
    <row r="12" spans="1:13">
      <c r="A12" s="63" t="s">
        <v>196</v>
      </c>
      <c r="B12" s="50"/>
      <c r="C12" s="50"/>
      <c r="D12" s="50"/>
      <c r="E12" s="50"/>
      <c r="F12" s="50"/>
      <c r="G12" s="64"/>
      <c r="H12" s="64"/>
    </row>
    <row r="13" spans="1:13">
      <c r="A13" s="63" t="s">
        <v>191</v>
      </c>
      <c r="B13" s="38">
        <f t="shared" ref="B13:G13" si="5">B14+B15</f>
        <v>0</v>
      </c>
      <c r="C13" s="38">
        <f t="shared" si="5"/>
        <v>0</v>
      </c>
      <c r="D13" s="38">
        <f t="shared" si="5"/>
        <v>0</v>
      </c>
      <c r="E13" s="38">
        <f t="shared" si="5"/>
        <v>0</v>
      </c>
      <c r="F13" s="38">
        <f t="shared" si="5"/>
        <v>0</v>
      </c>
      <c r="G13" s="39">
        <f t="shared" si="5"/>
        <v>0</v>
      </c>
      <c r="H13" s="39">
        <f>H14+H15</f>
        <v>0</v>
      </c>
    </row>
    <row r="14" spans="1:13">
      <c r="A14" s="63" t="s">
        <v>195</v>
      </c>
      <c r="B14" s="50"/>
      <c r="C14" s="50"/>
      <c r="D14" s="50"/>
      <c r="E14" s="50"/>
      <c r="F14" s="50"/>
      <c r="G14" s="64"/>
      <c r="H14" s="64"/>
    </row>
    <row r="15" spans="1:13">
      <c r="A15" s="63" t="s">
        <v>196</v>
      </c>
      <c r="B15" s="50"/>
      <c r="C15" s="50"/>
      <c r="D15" s="50"/>
      <c r="E15" s="50"/>
      <c r="F15" s="50"/>
      <c r="G15" s="64"/>
      <c r="H15" s="64"/>
    </row>
    <row r="16" spans="1:13">
      <c r="A16" s="65" t="s">
        <v>205</v>
      </c>
      <c r="B16" s="27">
        <f t="shared" ref="B16:G16" si="6">B17+B20</f>
        <v>0</v>
      </c>
      <c r="C16" s="27">
        <f t="shared" si="6"/>
        <v>0</v>
      </c>
      <c r="D16" s="27">
        <f t="shared" si="6"/>
        <v>0</v>
      </c>
      <c r="E16" s="27">
        <f t="shared" si="6"/>
        <v>0</v>
      </c>
      <c r="F16" s="27">
        <f t="shared" si="6"/>
        <v>0</v>
      </c>
      <c r="G16" s="28">
        <f t="shared" si="6"/>
        <v>0</v>
      </c>
      <c r="H16" s="28">
        <f>H17+H20</f>
        <v>0</v>
      </c>
      <c r="J16" s="128">
        <f>Eelarvearuanne!H64</f>
        <v>0</v>
      </c>
      <c r="K16" s="128">
        <f>Eelarvearuanne!D64</f>
        <v>0</v>
      </c>
      <c r="L16" s="128">
        <f>B16-J16</f>
        <v>0</v>
      </c>
      <c r="M16" s="128">
        <f>C16-K16</f>
        <v>0</v>
      </c>
    </row>
    <row r="17" spans="1:13">
      <c r="A17" s="63" t="s">
        <v>190</v>
      </c>
      <c r="B17" s="38">
        <f t="shared" ref="B17:G17" si="7">B18+B19</f>
        <v>0</v>
      </c>
      <c r="C17" s="38">
        <f t="shared" si="7"/>
        <v>0</v>
      </c>
      <c r="D17" s="38">
        <f t="shared" si="7"/>
        <v>0</v>
      </c>
      <c r="E17" s="38">
        <f t="shared" si="7"/>
        <v>0</v>
      </c>
      <c r="F17" s="38">
        <f t="shared" si="7"/>
        <v>0</v>
      </c>
      <c r="G17" s="39">
        <f t="shared" si="7"/>
        <v>0</v>
      </c>
      <c r="H17" s="39">
        <f>H18+H19</f>
        <v>0</v>
      </c>
    </row>
    <row r="18" spans="1:13">
      <c r="A18" s="63" t="s">
        <v>195</v>
      </c>
      <c r="B18" s="50"/>
      <c r="C18" s="50"/>
      <c r="D18" s="50"/>
      <c r="E18" s="50"/>
      <c r="F18" s="50"/>
      <c r="G18" s="64"/>
      <c r="H18" s="64"/>
    </row>
    <row r="19" spans="1:13">
      <c r="A19" s="63" t="s">
        <v>196</v>
      </c>
      <c r="B19" s="50"/>
      <c r="C19" s="50"/>
      <c r="D19" s="50"/>
      <c r="E19" s="50"/>
      <c r="F19" s="50"/>
      <c r="G19" s="64"/>
      <c r="H19" s="64"/>
    </row>
    <row r="20" spans="1:13">
      <c r="A20" s="63" t="s">
        <v>191</v>
      </c>
      <c r="B20" s="38">
        <f t="shared" ref="B20:G20" si="8">B21+B22</f>
        <v>0</v>
      </c>
      <c r="C20" s="38">
        <f t="shared" si="8"/>
        <v>0</v>
      </c>
      <c r="D20" s="38">
        <f t="shared" si="8"/>
        <v>0</v>
      </c>
      <c r="E20" s="38">
        <f t="shared" si="8"/>
        <v>0</v>
      </c>
      <c r="F20" s="38">
        <f t="shared" si="8"/>
        <v>0</v>
      </c>
      <c r="G20" s="39">
        <f t="shared" si="8"/>
        <v>0</v>
      </c>
      <c r="H20" s="39">
        <f>H21+H22</f>
        <v>0</v>
      </c>
    </row>
    <row r="21" spans="1:13">
      <c r="A21" s="63" t="s">
        <v>195</v>
      </c>
      <c r="B21" s="50"/>
      <c r="C21" s="50"/>
      <c r="D21" s="50"/>
      <c r="E21" s="50"/>
      <c r="F21" s="50"/>
      <c r="G21" s="64"/>
      <c r="H21" s="64"/>
    </row>
    <row r="22" spans="1:13">
      <c r="A22" s="63" t="s">
        <v>196</v>
      </c>
      <c r="B22" s="50"/>
      <c r="C22" s="50"/>
      <c r="D22" s="50"/>
      <c r="E22" s="50"/>
      <c r="F22" s="50"/>
      <c r="G22" s="64"/>
      <c r="H22" s="64"/>
    </row>
    <row r="23" spans="1:13">
      <c r="A23" s="65" t="s">
        <v>206</v>
      </c>
      <c r="B23" s="27">
        <f t="shared" ref="B23:G23" si="9">B24+B27</f>
        <v>95027</v>
      </c>
      <c r="C23" s="27">
        <f t="shared" si="9"/>
        <v>187506</v>
      </c>
      <c r="D23" s="27">
        <f t="shared" si="9"/>
        <v>567000</v>
      </c>
      <c r="E23" s="27">
        <f t="shared" si="9"/>
        <v>144000</v>
      </c>
      <c r="F23" s="27">
        <f t="shared" si="9"/>
        <v>135000</v>
      </c>
      <c r="G23" s="28">
        <f t="shared" si="9"/>
        <v>99000</v>
      </c>
      <c r="H23" s="28">
        <f>H24+H27</f>
        <v>99000</v>
      </c>
      <c r="J23" s="128">
        <f>Eelarvearuanne!H68</f>
        <v>95026.99</v>
      </c>
      <c r="K23" s="128">
        <f>Eelarvearuanne!D68</f>
        <v>187506</v>
      </c>
      <c r="L23" s="128">
        <f>B23-J23</f>
        <v>9.9999999947613105E-3</v>
      </c>
      <c r="M23" s="128">
        <f>C23-K23</f>
        <v>0</v>
      </c>
    </row>
    <row r="24" spans="1:13">
      <c r="A24" s="63" t="s">
        <v>190</v>
      </c>
      <c r="B24" s="38">
        <f t="shared" ref="B24:G24" si="10">B25+B26</f>
        <v>27321</v>
      </c>
      <c r="C24" s="38">
        <f t="shared" si="10"/>
        <v>47506</v>
      </c>
      <c r="D24" s="38">
        <f t="shared" si="10"/>
        <v>42000</v>
      </c>
      <c r="E24" s="38">
        <f t="shared" si="10"/>
        <v>44000</v>
      </c>
      <c r="F24" s="38">
        <f t="shared" si="10"/>
        <v>45000</v>
      </c>
      <c r="G24" s="39">
        <f t="shared" si="10"/>
        <v>49000</v>
      </c>
      <c r="H24" s="39">
        <f>H25+H26</f>
        <v>49000</v>
      </c>
    </row>
    <row r="25" spans="1:13">
      <c r="A25" s="63" t="s">
        <v>195</v>
      </c>
      <c r="B25" s="50"/>
      <c r="C25" s="50">
        <v>41445</v>
      </c>
      <c r="D25" s="50"/>
      <c r="E25" s="50"/>
      <c r="F25" s="50"/>
      <c r="G25" s="64"/>
      <c r="H25" s="64"/>
    </row>
    <row r="26" spans="1:13">
      <c r="A26" s="63" t="s">
        <v>196</v>
      </c>
      <c r="B26" s="50">
        <v>27321</v>
      </c>
      <c r="C26" s="50">
        <v>6061</v>
      </c>
      <c r="D26" s="50">
        <v>42000</v>
      </c>
      <c r="E26" s="50">
        <v>44000</v>
      </c>
      <c r="F26" s="50">
        <v>45000</v>
      </c>
      <c r="G26" s="64">
        <v>49000</v>
      </c>
      <c r="H26" s="64">
        <v>49000</v>
      </c>
    </row>
    <row r="27" spans="1:13">
      <c r="A27" s="63" t="s">
        <v>191</v>
      </c>
      <c r="B27" s="38">
        <f t="shared" ref="B27:G27" si="11">B28+B29</f>
        <v>67706</v>
      </c>
      <c r="C27" s="38">
        <f t="shared" si="11"/>
        <v>140000</v>
      </c>
      <c r="D27" s="38">
        <f t="shared" si="11"/>
        <v>525000</v>
      </c>
      <c r="E27" s="38">
        <f t="shared" si="11"/>
        <v>100000</v>
      </c>
      <c r="F27" s="38">
        <f t="shared" si="11"/>
        <v>90000</v>
      </c>
      <c r="G27" s="39">
        <f t="shared" si="11"/>
        <v>50000</v>
      </c>
      <c r="H27" s="39">
        <f>H28+H29</f>
        <v>50000</v>
      </c>
    </row>
    <row r="28" spans="1:13">
      <c r="A28" s="63" t="s">
        <v>195</v>
      </c>
      <c r="B28" s="50">
        <v>34517</v>
      </c>
      <c r="C28" s="50">
        <v>0</v>
      </c>
      <c r="D28" s="50">
        <v>275000</v>
      </c>
      <c r="E28" s="366"/>
      <c r="F28" s="50"/>
      <c r="G28" s="64"/>
      <c r="H28" s="64"/>
    </row>
    <row r="29" spans="1:13">
      <c r="A29" s="63" t="s">
        <v>196</v>
      </c>
      <c r="B29" s="50">
        <v>33189</v>
      </c>
      <c r="C29" s="50">
        <v>140000</v>
      </c>
      <c r="D29" s="50">
        <v>250000</v>
      </c>
      <c r="E29" s="366">
        <v>100000</v>
      </c>
      <c r="F29" s="50">
        <v>90000</v>
      </c>
      <c r="G29" s="64">
        <v>50000</v>
      </c>
      <c r="H29" s="64">
        <v>50000</v>
      </c>
    </row>
    <row r="30" spans="1:13">
      <c r="A30" s="65" t="s">
        <v>207</v>
      </c>
      <c r="B30" s="27">
        <f t="shared" ref="B30:G30" si="12">B31+B34</f>
        <v>108547</v>
      </c>
      <c r="C30" s="27">
        <f t="shared" si="12"/>
        <v>46992</v>
      </c>
      <c r="D30" s="27">
        <f t="shared" si="12"/>
        <v>212350</v>
      </c>
      <c r="E30" s="27">
        <f t="shared" si="12"/>
        <v>48000</v>
      </c>
      <c r="F30" s="27">
        <f t="shared" si="12"/>
        <v>45000</v>
      </c>
      <c r="G30" s="28">
        <f t="shared" si="12"/>
        <v>45000</v>
      </c>
      <c r="H30" s="28">
        <f>H31+H34</f>
        <v>45000</v>
      </c>
      <c r="J30" s="128">
        <f>Eelarvearuanne!H85</f>
        <v>108546.72</v>
      </c>
      <c r="K30" s="128">
        <f>Eelarvearuanne!D85</f>
        <v>46992</v>
      </c>
      <c r="L30" s="128">
        <f>B30-J30</f>
        <v>0.27999999999883585</v>
      </c>
      <c r="M30" s="128">
        <f>C30-K30</f>
        <v>0</v>
      </c>
    </row>
    <row r="31" spans="1:13">
      <c r="A31" s="63" t="s">
        <v>190</v>
      </c>
      <c r="B31" s="38">
        <f t="shared" ref="B31:G31" si="13">B32+B33</f>
        <v>23992</v>
      </c>
      <c r="C31" s="38">
        <f t="shared" si="13"/>
        <v>23288</v>
      </c>
      <c r="D31" s="38">
        <f t="shared" si="13"/>
        <v>42000</v>
      </c>
      <c r="E31" s="38">
        <f t="shared" si="13"/>
        <v>48000</v>
      </c>
      <c r="F31" s="38">
        <f t="shared" si="13"/>
        <v>45000</v>
      </c>
      <c r="G31" s="39">
        <f t="shared" si="13"/>
        <v>45000</v>
      </c>
      <c r="H31" s="39">
        <f>H32+H33</f>
        <v>45000</v>
      </c>
    </row>
    <row r="32" spans="1:13">
      <c r="A32" s="63" t="s">
        <v>195</v>
      </c>
      <c r="B32" s="50"/>
      <c r="C32" s="50"/>
      <c r="D32" s="50"/>
      <c r="E32" s="50"/>
      <c r="F32" s="50"/>
      <c r="G32" s="64"/>
      <c r="H32" s="64"/>
    </row>
    <row r="33" spans="1:13">
      <c r="A33" s="63" t="s">
        <v>196</v>
      </c>
      <c r="B33" s="50">
        <v>23992</v>
      </c>
      <c r="C33" s="50">
        <v>23288</v>
      </c>
      <c r="D33" s="50">
        <v>42000</v>
      </c>
      <c r="E33" s="64">
        <v>48000</v>
      </c>
      <c r="F33" s="64">
        <v>45000</v>
      </c>
      <c r="G33" s="64">
        <v>45000</v>
      </c>
      <c r="H33" s="64">
        <v>45000</v>
      </c>
    </row>
    <row r="34" spans="1:13">
      <c r="A34" s="63" t="s">
        <v>191</v>
      </c>
      <c r="B34" s="38">
        <f t="shared" ref="B34:G34" si="14">B35+B36</f>
        <v>84555</v>
      </c>
      <c r="C34" s="38">
        <f t="shared" si="14"/>
        <v>23704</v>
      </c>
      <c r="D34" s="38">
        <f t="shared" si="14"/>
        <v>170350</v>
      </c>
      <c r="E34" s="38">
        <f t="shared" si="14"/>
        <v>0</v>
      </c>
      <c r="F34" s="38">
        <f t="shared" si="14"/>
        <v>0</v>
      </c>
      <c r="G34" s="39">
        <f t="shared" si="14"/>
        <v>0</v>
      </c>
      <c r="H34" s="39">
        <f>H35+H36</f>
        <v>0</v>
      </c>
    </row>
    <row r="35" spans="1:13">
      <c r="A35" s="63" t="s">
        <v>195</v>
      </c>
      <c r="B35" s="50"/>
      <c r="C35" s="50"/>
      <c r="D35" s="50">
        <v>160000</v>
      </c>
      <c r="E35" s="50"/>
      <c r="F35" s="50"/>
      <c r="G35" s="64"/>
      <c r="H35" s="64"/>
    </row>
    <row r="36" spans="1:13">
      <c r="A36" s="63" t="s">
        <v>196</v>
      </c>
      <c r="B36" s="50">
        <v>84555</v>
      </c>
      <c r="C36" s="50">
        <v>23704</v>
      </c>
      <c r="D36" s="50">
        <v>10350</v>
      </c>
      <c r="E36" s="50"/>
      <c r="F36" s="50"/>
      <c r="G36" s="64"/>
      <c r="H36" s="64"/>
    </row>
    <row r="37" spans="1:13">
      <c r="A37" s="65" t="s">
        <v>208</v>
      </c>
      <c r="B37" s="27">
        <f t="shared" ref="B37:G37" si="15">B38+B41</f>
        <v>56855</v>
      </c>
      <c r="C37" s="27">
        <f t="shared" si="15"/>
        <v>50958</v>
      </c>
      <c r="D37" s="27">
        <f t="shared" si="15"/>
        <v>182000</v>
      </c>
      <c r="E37" s="27">
        <f t="shared" si="15"/>
        <v>65000</v>
      </c>
      <c r="F37" s="27">
        <f t="shared" si="15"/>
        <v>75000</v>
      </c>
      <c r="G37" s="28">
        <f t="shared" si="15"/>
        <v>58000</v>
      </c>
      <c r="H37" s="28">
        <f>H38+H41</f>
        <v>58000</v>
      </c>
      <c r="J37" s="128">
        <f>Eelarvearuanne!H91</f>
        <v>56856.31</v>
      </c>
      <c r="K37" s="7">
        <f>Eelarvearuanne!D91</f>
        <v>50958</v>
      </c>
      <c r="L37" s="128">
        <f>B37-J37</f>
        <v>-1.3099999999976717</v>
      </c>
      <c r="M37" s="128">
        <f>C37-K37</f>
        <v>0</v>
      </c>
    </row>
    <row r="38" spans="1:13">
      <c r="A38" s="63" t="s">
        <v>190</v>
      </c>
      <c r="B38" s="38">
        <f t="shared" ref="B38:G38" si="16">B39+B40</f>
        <v>40414</v>
      </c>
      <c r="C38" s="38">
        <f t="shared" si="16"/>
        <v>30958</v>
      </c>
      <c r="D38" s="38">
        <f t="shared" si="16"/>
        <v>42000</v>
      </c>
      <c r="E38" s="38">
        <f t="shared" si="16"/>
        <v>45000</v>
      </c>
      <c r="F38" s="38">
        <f t="shared" si="16"/>
        <v>55000</v>
      </c>
      <c r="G38" s="39">
        <f t="shared" si="16"/>
        <v>58000</v>
      </c>
      <c r="H38" s="39">
        <f>H39+H40</f>
        <v>58000</v>
      </c>
    </row>
    <row r="39" spans="1:13">
      <c r="A39" s="63" t="s">
        <v>195</v>
      </c>
      <c r="B39" s="50"/>
      <c r="C39" s="50"/>
      <c r="D39" s="50"/>
      <c r="E39" s="50"/>
      <c r="F39" s="50"/>
      <c r="G39" s="64"/>
      <c r="H39" s="64"/>
    </row>
    <row r="40" spans="1:13">
      <c r="A40" s="63" t="s">
        <v>196</v>
      </c>
      <c r="B40" s="50">
        <v>40414</v>
      </c>
      <c r="C40" s="50">
        <v>30958</v>
      </c>
      <c r="D40" s="50">
        <v>42000</v>
      </c>
      <c r="E40" s="64">
        <v>45000</v>
      </c>
      <c r="F40" s="64">
        <v>55000</v>
      </c>
      <c r="G40" s="64">
        <v>58000</v>
      </c>
      <c r="H40" s="64">
        <v>58000</v>
      </c>
    </row>
    <row r="41" spans="1:13">
      <c r="A41" s="63" t="s">
        <v>191</v>
      </c>
      <c r="B41" s="38">
        <f t="shared" ref="B41:G41" si="17">B42+B43</f>
        <v>16441</v>
      </c>
      <c r="C41" s="38">
        <f t="shared" si="17"/>
        <v>20000</v>
      </c>
      <c r="D41" s="38">
        <f t="shared" si="17"/>
        <v>140000</v>
      </c>
      <c r="E41" s="38">
        <f t="shared" si="17"/>
        <v>20000</v>
      </c>
      <c r="F41" s="38">
        <f t="shared" si="17"/>
        <v>20000</v>
      </c>
      <c r="G41" s="39">
        <f t="shared" si="17"/>
        <v>0</v>
      </c>
      <c r="H41" s="39">
        <f>H42+H43</f>
        <v>0</v>
      </c>
    </row>
    <row r="42" spans="1:13">
      <c r="A42" s="63" t="s">
        <v>195</v>
      </c>
      <c r="B42" s="50">
        <v>16441</v>
      </c>
      <c r="C42" s="50">
        <v>10000</v>
      </c>
      <c r="D42" s="50">
        <v>125000</v>
      </c>
      <c r="E42" s="50">
        <v>10000</v>
      </c>
      <c r="F42" s="64">
        <v>10000</v>
      </c>
      <c r="G42" s="64"/>
      <c r="H42" s="64"/>
    </row>
    <row r="43" spans="1:13">
      <c r="A43" s="63" t="s">
        <v>196</v>
      </c>
      <c r="B43" s="50"/>
      <c r="C43" s="50">
        <v>10000</v>
      </c>
      <c r="D43" s="50">
        <v>15000</v>
      </c>
      <c r="E43" s="50">
        <v>10000</v>
      </c>
      <c r="F43" s="64">
        <v>10000</v>
      </c>
      <c r="G43" s="64"/>
      <c r="H43" s="64"/>
    </row>
    <row r="44" spans="1:13">
      <c r="A44" s="65" t="s">
        <v>209</v>
      </c>
      <c r="B44" s="27">
        <f t="shared" ref="B44:G44" si="18">B45+B48</f>
        <v>802</v>
      </c>
      <c r="C44" s="27">
        <f t="shared" si="18"/>
        <v>800</v>
      </c>
      <c r="D44" s="27">
        <f t="shared" si="18"/>
        <v>800</v>
      </c>
      <c r="E44" s="27">
        <f t="shared" si="18"/>
        <v>800</v>
      </c>
      <c r="F44" s="27">
        <f t="shared" si="18"/>
        <v>800</v>
      </c>
      <c r="G44" s="28">
        <f t="shared" si="18"/>
        <v>820</v>
      </c>
      <c r="H44" s="28">
        <f>H45+H48</f>
        <v>820</v>
      </c>
      <c r="J44" s="128">
        <f>Eelarvearuanne!H98</f>
        <v>801.57</v>
      </c>
      <c r="K44" s="128">
        <f>Eelarvearuanne!D98</f>
        <v>800</v>
      </c>
      <c r="L44" s="128">
        <f>B44-J44</f>
        <v>0.42999999999994998</v>
      </c>
      <c r="M44" s="128">
        <f>C44-K44</f>
        <v>0</v>
      </c>
    </row>
    <row r="45" spans="1:13">
      <c r="A45" s="63" t="s">
        <v>190</v>
      </c>
      <c r="B45" s="38">
        <f t="shared" ref="B45:G45" si="19">B46+B47</f>
        <v>802</v>
      </c>
      <c r="C45" s="38">
        <f t="shared" si="19"/>
        <v>800</v>
      </c>
      <c r="D45" s="38">
        <f t="shared" si="19"/>
        <v>800</v>
      </c>
      <c r="E45" s="38">
        <f t="shared" si="19"/>
        <v>800</v>
      </c>
      <c r="F45" s="38">
        <f t="shared" si="19"/>
        <v>800</v>
      </c>
      <c r="G45" s="39">
        <f t="shared" si="19"/>
        <v>820</v>
      </c>
      <c r="H45" s="39">
        <f>H46+H47</f>
        <v>820</v>
      </c>
    </row>
    <row r="46" spans="1:13">
      <c r="A46" s="63" t="s">
        <v>195</v>
      </c>
      <c r="B46" s="50"/>
      <c r="C46" s="50"/>
      <c r="D46" s="50"/>
      <c r="E46" s="50"/>
      <c r="F46" s="50"/>
      <c r="G46" s="64"/>
      <c r="H46" s="64"/>
    </row>
    <row r="47" spans="1:13">
      <c r="A47" s="63" t="s">
        <v>196</v>
      </c>
      <c r="B47" s="50">
        <v>802</v>
      </c>
      <c r="C47" s="50">
        <v>800</v>
      </c>
      <c r="D47" s="50">
        <v>800</v>
      </c>
      <c r="E47" s="50">
        <v>800</v>
      </c>
      <c r="F47" s="64">
        <v>800</v>
      </c>
      <c r="G47" s="64">
        <v>820</v>
      </c>
      <c r="H47" s="64">
        <v>820</v>
      </c>
    </row>
    <row r="48" spans="1:13">
      <c r="A48" s="63" t="s">
        <v>191</v>
      </c>
      <c r="B48" s="38">
        <f t="shared" ref="B48:G48" si="20">B49+B50</f>
        <v>0</v>
      </c>
      <c r="C48" s="38">
        <f t="shared" si="20"/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9">
        <f t="shared" si="20"/>
        <v>0</v>
      </c>
      <c r="H48" s="39">
        <f>H49+H50</f>
        <v>0</v>
      </c>
    </row>
    <row r="49" spans="1:13">
      <c r="A49" s="63" t="s">
        <v>195</v>
      </c>
      <c r="B49" s="50"/>
      <c r="C49" s="50"/>
      <c r="D49" s="50"/>
      <c r="E49" s="50"/>
      <c r="F49" s="50"/>
      <c r="G49" s="64"/>
      <c r="H49" s="64"/>
    </row>
    <row r="50" spans="1:13">
      <c r="A50" s="63" t="s">
        <v>196</v>
      </c>
      <c r="B50" s="50"/>
      <c r="C50" s="50"/>
      <c r="D50" s="50"/>
      <c r="E50" s="50"/>
      <c r="F50" s="50"/>
      <c r="G50" s="64"/>
      <c r="H50" s="64"/>
    </row>
    <row r="51" spans="1:13">
      <c r="A51" s="65" t="s">
        <v>210</v>
      </c>
      <c r="B51" s="27">
        <f t="shared" ref="B51:G51" si="21">B52+B55</f>
        <v>178117</v>
      </c>
      <c r="C51" s="27">
        <f t="shared" si="21"/>
        <v>226823</v>
      </c>
      <c r="D51" s="27">
        <f t="shared" si="21"/>
        <v>183000</v>
      </c>
      <c r="E51" s="27">
        <f t="shared" si="21"/>
        <v>188000</v>
      </c>
      <c r="F51" s="27">
        <f t="shared" si="21"/>
        <v>190000</v>
      </c>
      <c r="G51" s="28">
        <f t="shared" si="21"/>
        <v>195000</v>
      </c>
      <c r="H51" s="28">
        <f>H52+H55</f>
        <v>195000</v>
      </c>
      <c r="J51" s="128">
        <f>Eelarvearuanne!H105</f>
        <v>178117.19</v>
      </c>
      <c r="K51" s="128">
        <f>Eelarvearuanne!D105</f>
        <v>226823</v>
      </c>
      <c r="L51" s="128">
        <f>B51-J51</f>
        <v>-0.19000000000232831</v>
      </c>
      <c r="M51" s="128">
        <f>C51-K51</f>
        <v>0</v>
      </c>
    </row>
    <row r="52" spans="1:13">
      <c r="A52" s="63" t="s">
        <v>190</v>
      </c>
      <c r="B52" s="38">
        <f t="shared" ref="B52:G52" si="22">B53+B54</f>
        <v>178117</v>
      </c>
      <c r="C52" s="38">
        <f t="shared" si="22"/>
        <v>223323</v>
      </c>
      <c r="D52" s="38">
        <f t="shared" si="22"/>
        <v>183000</v>
      </c>
      <c r="E52" s="38">
        <f t="shared" si="22"/>
        <v>188000</v>
      </c>
      <c r="F52" s="38">
        <f t="shared" si="22"/>
        <v>190000</v>
      </c>
      <c r="G52" s="39">
        <f t="shared" si="22"/>
        <v>195000</v>
      </c>
      <c r="H52" s="39">
        <f>H53+H54</f>
        <v>195000</v>
      </c>
    </row>
    <row r="53" spans="1:13">
      <c r="A53" s="63" t="s">
        <v>195</v>
      </c>
      <c r="B53" s="50">
        <v>250</v>
      </c>
      <c r="C53" s="50"/>
      <c r="D53" s="50"/>
      <c r="E53" s="50"/>
      <c r="F53" s="50"/>
      <c r="G53" s="64"/>
      <c r="H53" s="64"/>
    </row>
    <row r="54" spans="1:13">
      <c r="A54" s="63" t="s">
        <v>196</v>
      </c>
      <c r="B54" s="50">
        <v>177867</v>
      </c>
      <c r="C54" s="50">
        <v>223323</v>
      </c>
      <c r="D54" s="64">
        <v>183000</v>
      </c>
      <c r="E54" s="64">
        <v>188000</v>
      </c>
      <c r="F54" s="64">
        <v>190000</v>
      </c>
      <c r="G54" s="64">
        <v>195000</v>
      </c>
      <c r="H54" s="64">
        <v>195000</v>
      </c>
    </row>
    <row r="55" spans="1:13">
      <c r="A55" s="63" t="s">
        <v>191</v>
      </c>
      <c r="B55" s="38">
        <f t="shared" ref="B55:G55" si="23">B56+B57</f>
        <v>0</v>
      </c>
      <c r="C55" s="38">
        <f t="shared" si="23"/>
        <v>3500</v>
      </c>
      <c r="D55" s="38">
        <f t="shared" si="23"/>
        <v>0</v>
      </c>
      <c r="E55" s="38">
        <f t="shared" si="23"/>
        <v>0</v>
      </c>
      <c r="F55" s="38">
        <f t="shared" si="23"/>
        <v>0</v>
      </c>
      <c r="G55" s="39">
        <f t="shared" si="23"/>
        <v>0</v>
      </c>
      <c r="H55" s="39">
        <f>H56+H57</f>
        <v>0</v>
      </c>
    </row>
    <row r="56" spans="1:13">
      <c r="A56" s="63" t="s">
        <v>195</v>
      </c>
      <c r="B56" s="50"/>
      <c r="C56" s="50"/>
      <c r="D56" s="50"/>
      <c r="E56" s="50"/>
      <c r="F56" s="50"/>
      <c r="G56" s="64"/>
      <c r="H56" s="64"/>
    </row>
    <row r="57" spans="1:13">
      <c r="A57" s="63" t="s">
        <v>196</v>
      </c>
      <c r="B57" s="50"/>
      <c r="C57" s="50">
        <v>3500</v>
      </c>
      <c r="D57" s="50"/>
      <c r="E57" s="50"/>
      <c r="F57" s="50"/>
      <c r="G57" s="64"/>
      <c r="H57" s="64"/>
    </row>
    <row r="58" spans="1:13">
      <c r="A58" s="65" t="s">
        <v>211</v>
      </c>
      <c r="B58" s="27">
        <f t="shared" ref="B58:G58" si="24">B59+B62</f>
        <v>718645</v>
      </c>
      <c r="C58" s="27">
        <f t="shared" si="24"/>
        <v>819360</v>
      </c>
      <c r="D58" s="27">
        <f t="shared" si="24"/>
        <v>866319</v>
      </c>
      <c r="E58" s="27">
        <f t="shared" si="24"/>
        <v>751346</v>
      </c>
      <c r="F58" s="27">
        <f t="shared" si="24"/>
        <v>753970</v>
      </c>
      <c r="G58" s="28">
        <f t="shared" si="24"/>
        <v>757000</v>
      </c>
      <c r="H58" s="28">
        <f>H59+H62</f>
        <v>757000</v>
      </c>
      <c r="J58" s="128">
        <f>Eelarvearuanne!H129</f>
        <v>718644.64999999991</v>
      </c>
      <c r="K58" s="128">
        <f>Eelarvearuanne!D129</f>
        <v>819360</v>
      </c>
      <c r="L58" s="128">
        <f>B58-J58</f>
        <v>0.35000000009313226</v>
      </c>
      <c r="M58" s="128">
        <f>C58-K58</f>
        <v>0</v>
      </c>
    </row>
    <row r="59" spans="1:13">
      <c r="A59" s="63" t="s">
        <v>190</v>
      </c>
      <c r="B59" s="38">
        <f t="shared" ref="B59:G59" si="25">B60+B61</f>
        <v>718645</v>
      </c>
      <c r="C59" s="38">
        <f t="shared" si="25"/>
        <v>819360</v>
      </c>
      <c r="D59" s="38">
        <f t="shared" si="25"/>
        <v>751346</v>
      </c>
      <c r="E59" s="38">
        <f t="shared" si="25"/>
        <v>751346</v>
      </c>
      <c r="F59" s="38">
        <f t="shared" si="25"/>
        <v>753970</v>
      </c>
      <c r="G59" s="39">
        <f t="shared" si="25"/>
        <v>757000</v>
      </c>
      <c r="H59" s="39">
        <f>H60+H61</f>
        <v>757000</v>
      </c>
    </row>
    <row r="60" spans="1:13">
      <c r="A60" s="63" t="s">
        <v>195</v>
      </c>
      <c r="B60" s="50">
        <v>241030</v>
      </c>
      <c r="C60" s="50">
        <v>254000</v>
      </c>
      <c r="D60" s="64">
        <v>255000</v>
      </c>
      <c r="E60" s="64">
        <v>258000</v>
      </c>
      <c r="F60" s="64">
        <v>260000</v>
      </c>
      <c r="G60" s="64">
        <v>262000</v>
      </c>
      <c r="H60" s="64">
        <v>262000</v>
      </c>
      <c r="I60" s="6" t="s">
        <v>384</v>
      </c>
      <c r="J60" s="350"/>
      <c r="K60" s="350"/>
    </row>
    <row r="61" spans="1:13">
      <c r="A61" s="63" t="s">
        <v>196</v>
      </c>
      <c r="B61" s="50">
        <v>477615</v>
      </c>
      <c r="C61" s="50">
        <v>565360</v>
      </c>
      <c r="D61" s="64">
        <v>496346</v>
      </c>
      <c r="E61" s="64">
        <v>493346</v>
      </c>
      <c r="F61" s="64">
        <v>493970</v>
      </c>
      <c r="G61" s="64">
        <v>495000</v>
      </c>
      <c r="H61" s="64">
        <v>495000</v>
      </c>
    </row>
    <row r="62" spans="1:13">
      <c r="A62" s="63" t="s">
        <v>191</v>
      </c>
      <c r="B62" s="38">
        <f t="shared" ref="B62:G62" si="26">B63+B64</f>
        <v>0</v>
      </c>
      <c r="C62" s="38">
        <f t="shared" si="26"/>
        <v>0</v>
      </c>
      <c r="D62" s="38">
        <f t="shared" si="26"/>
        <v>114973</v>
      </c>
      <c r="E62" s="38">
        <f t="shared" si="26"/>
        <v>0</v>
      </c>
      <c r="F62" s="38">
        <f t="shared" si="26"/>
        <v>0</v>
      </c>
      <c r="G62" s="39">
        <f t="shared" si="26"/>
        <v>0</v>
      </c>
      <c r="H62" s="39">
        <f>H63+H64</f>
        <v>0</v>
      </c>
    </row>
    <row r="63" spans="1:13">
      <c r="A63" s="63" t="s">
        <v>195</v>
      </c>
      <c r="B63" s="50"/>
      <c r="C63" s="50"/>
      <c r="D63" s="50">
        <v>64565</v>
      </c>
      <c r="E63" s="50"/>
      <c r="F63" s="50"/>
      <c r="G63" s="64"/>
      <c r="H63" s="64"/>
      <c r="I63" s="6" t="s">
        <v>388</v>
      </c>
      <c r="J63" s="350"/>
      <c r="K63" s="350"/>
    </row>
    <row r="64" spans="1:13">
      <c r="A64" s="63" t="s">
        <v>196</v>
      </c>
      <c r="B64" s="50"/>
      <c r="C64" s="50"/>
      <c r="D64" s="50">
        <v>50408</v>
      </c>
      <c r="E64" s="50"/>
      <c r="F64" s="50"/>
      <c r="G64" s="64"/>
      <c r="H64" s="64"/>
    </row>
    <row r="65" spans="1:17">
      <c r="A65" s="65" t="s">
        <v>212</v>
      </c>
      <c r="B65" s="27">
        <f t="shared" ref="B65:G65" si="27">B66+B69</f>
        <v>128014</v>
      </c>
      <c r="C65" s="27">
        <f t="shared" si="27"/>
        <v>156537</v>
      </c>
      <c r="D65" s="27">
        <f t="shared" si="27"/>
        <v>129000</v>
      </c>
      <c r="E65" s="27">
        <f t="shared" si="27"/>
        <v>130000</v>
      </c>
      <c r="F65" s="27">
        <f t="shared" si="27"/>
        <v>133000</v>
      </c>
      <c r="G65" s="28">
        <f t="shared" si="27"/>
        <v>138000</v>
      </c>
      <c r="H65" s="28">
        <f>H66+H69</f>
        <v>138000</v>
      </c>
      <c r="J65" s="128">
        <f>Eelarvearuanne!H141</f>
        <v>128013.6</v>
      </c>
      <c r="K65" s="128">
        <f>Eelarvearuanne!D141</f>
        <v>156537</v>
      </c>
      <c r="L65" s="128">
        <f>B65-J65</f>
        <v>0.39999999999417923</v>
      </c>
      <c r="M65" s="128">
        <f>C65-K65</f>
        <v>0</v>
      </c>
    </row>
    <row r="66" spans="1:17">
      <c r="A66" s="63" t="s">
        <v>190</v>
      </c>
      <c r="B66" s="38">
        <f t="shared" ref="B66:G66" si="28">B67+B68</f>
        <v>128014</v>
      </c>
      <c r="C66" s="38">
        <f t="shared" si="28"/>
        <v>156537</v>
      </c>
      <c r="D66" s="38">
        <f t="shared" si="28"/>
        <v>129000</v>
      </c>
      <c r="E66" s="38">
        <f t="shared" si="28"/>
        <v>130000</v>
      </c>
      <c r="F66" s="38">
        <f t="shared" si="28"/>
        <v>133000</v>
      </c>
      <c r="G66" s="39">
        <f t="shared" si="28"/>
        <v>138000</v>
      </c>
      <c r="H66" s="39">
        <f>H67+H68</f>
        <v>138000</v>
      </c>
    </row>
    <row r="67" spans="1:17">
      <c r="A67" s="63" t="s">
        <v>195</v>
      </c>
      <c r="B67" s="50">
        <v>69576</v>
      </c>
      <c r="C67" s="50">
        <v>78967</v>
      </c>
      <c r="D67" s="64">
        <v>64000</v>
      </c>
      <c r="E67" s="64">
        <v>65000</v>
      </c>
      <c r="F67" s="64">
        <v>67000</v>
      </c>
      <c r="G67" s="64">
        <v>69000</v>
      </c>
      <c r="H67" s="64">
        <v>69000</v>
      </c>
      <c r="I67" s="6" t="s">
        <v>383</v>
      </c>
      <c r="J67" s="350"/>
      <c r="K67" s="350"/>
    </row>
    <row r="68" spans="1:17">
      <c r="A68" s="63" t="s">
        <v>196</v>
      </c>
      <c r="B68" s="50">
        <v>58438</v>
      </c>
      <c r="C68" s="50">
        <v>77570</v>
      </c>
      <c r="D68" s="64">
        <v>65000</v>
      </c>
      <c r="E68" s="64">
        <v>65000</v>
      </c>
      <c r="F68" s="64">
        <v>66000</v>
      </c>
      <c r="G68" s="64">
        <v>69000</v>
      </c>
      <c r="H68" s="64">
        <v>69000</v>
      </c>
    </row>
    <row r="69" spans="1:17">
      <c r="A69" s="63" t="s">
        <v>191</v>
      </c>
      <c r="B69" s="38">
        <f t="shared" ref="B69:G69" si="29">B70+B71</f>
        <v>0</v>
      </c>
      <c r="C69" s="38">
        <f t="shared" si="29"/>
        <v>0</v>
      </c>
      <c r="D69" s="38">
        <f t="shared" si="29"/>
        <v>0</v>
      </c>
      <c r="E69" s="38">
        <f t="shared" si="29"/>
        <v>0</v>
      </c>
      <c r="F69" s="38">
        <f t="shared" si="29"/>
        <v>0</v>
      </c>
      <c r="G69" s="39">
        <f t="shared" si="29"/>
        <v>0</v>
      </c>
      <c r="H69" s="39">
        <f>H70+H71</f>
        <v>0</v>
      </c>
    </row>
    <row r="70" spans="1:17">
      <c r="A70" s="63" t="s">
        <v>195</v>
      </c>
      <c r="B70" s="50"/>
      <c r="C70" s="50"/>
      <c r="D70" s="50"/>
      <c r="E70" s="50"/>
      <c r="F70" s="50"/>
      <c r="G70" s="64"/>
      <c r="H70" s="64"/>
    </row>
    <row r="71" spans="1:17">
      <c r="A71" s="63" t="s">
        <v>196</v>
      </c>
      <c r="B71" s="50"/>
      <c r="C71" s="50"/>
      <c r="D71" s="50"/>
      <c r="E71" s="50"/>
      <c r="F71" s="50"/>
      <c r="G71" s="64"/>
      <c r="H71" s="64"/>
    </row>
    <row r="72" spans="1:17">
      <c r="A72" s="65" t="s">
        <v>189</v>
      </c>
      <c r="B72" s="27">
        <f t="shared" ref="B72:G73" si="30">B65+B58+B51+B44+B37+B30+B23+B16+B9+B2</f>
        <v>1503943</v>
      </c>
      <c r="C72" s="27">
        <f t="shared" si="30"/>
        <v>2082241</v>
      </c>
      <c r="D72" s="27">
        <f t="shared" si="30"/>
        <v>2513199</v>
      </c>
      <c r="E72" s="27">
        <f t="shared" si="30"/>
        <v>1548146</v>
      </c>
      <c r="F72" s="27">
        <f t="shared" si="30"/>
        <v>1572770</v>
      </c>
      <c r="G72" s="28">
        <f t="shared" si="30"/>
        <v>1565000</v>
      </c>
      <c r="H72" s="28">
        <f t="shared" ref="H72:H78" si="31">H65+H58+H51+H44+H37+H30+H23+H16+H9+H2</f>
        <v>1565000</v>
      </c>
      <c r="J72" s="128">
        <f>Eelarvearuanne!H55</f>
        <v>1503943.45</v>
      </c>
      <c r="K72" s="7">
        <f>Eelarvearuanne!D55</f>
        <v>2082241</v>
      </c>
      <c r="L72" s="128">
        <f>B72-J72</f>
        <v>-0.44999999995343387</v>
      </c>
      <c r="M72" s="128">
        <f>C72-K72</f>
        <v>0</v>
      </c>
      <c r="N72" s="449">
        <f>'Strateegia vorm KOV'!D13-'Strateegia vorm KOV'!D23-'Strateegia vorm KOV'!D32-'Strateegia vorm KOV'!D30-'Strateegia vorm KOV'!D28-'Strateegia vorm KOV'!D26</f>
        <v>2331496</v>
      </c>
      <c r="O72" s="449">
        <f>'Strateegia vorm KOV'!E13-'Strateegia vorm KOV'!E23-'Strateegia vorm KOV'!E32-'Strateegia vorm KOV'!E30-'Strateegia vorm KOV'!E28-'Strateegia vorm KOV'!E26</f>
        <v>1688149</v>
      </c>
      <c r="P72" s="449">
        <f>'Strateegia vorm KOV'!F13-'Strateegia vorm KOV'!F23-'Strateegia vorm KOV'!F32-'Strateegia vorm KOV'!F30-'Strateegia vorm KOV'!F28-'Strateegia vorm KOV'!F26</f>
        <v>1742770</v>
      </c>
      <c r="Q72" s="449">
        <f>'Strateegia vorm KOV'!G13-'Strateegia vorm KOV'!G23-'Strateegia vorm KOV'!G32-'Strateegia vorm KOV'!G30-'Strateegia vorm KOV'!G28-'Strateegia vorm KOV'!G26</f>
        <v>1615000</v>
      </c>
    </row>
    <row r="73" spans="1:17">
      <c r="A73" s="63" t="s">
        <v>190</v>
      </c>
      <c r="B73" s="38">
        <f>B66+B59+B52+B45+B38+B31+B24+B17+B10+B3</f>
        <v>1295271</v>
      </c>
      <c r="C73" s="38">
        <f t="shared" si="30"/>
        <v>1528446</v>
      </c>
      <c r="D73" s="38">
        <f t="shared" si="30"/>
        <v>1396146</v>
      </c>
      <c r="E73" s="38">
        <f t="shared" si="30"/>
        <v>1416146</v>
      </c>
      <c r="F73" s="38">
        <f t="shared" si="30"/>
        <v>1447770</v>
      </c>
      <c r="G73" s="39">
        <f t="shared" si="30"/>
        <v>1470000</v>
      </c>
      <c r="H73" s="39">
        <f t="shared" si="31"/>
        <v>1470000</v>
      </c>
      <c r="N73" s="128">
        <f>N72-D72</f>
        <v>-181703</v>
      </c>
      <c r="O73" s="128">
        <f>O72-E72</f>
        <v>140003</v>
      </c>
      <c r="P73" s="128">
        <f>P72-F72</f>
        <v>170000</v>
      </c>
      <c r="Q73" s="128">
        <f>Q72-G72</f>
        <v>50000</v>
      </c>
    </row>
    <row r="74" spans="1:17">
      <c r="A74" s="63" t="s">
        <v>195</v>
      </c>
      <c r="B74" s="38">
        <f>B67+B60+B53+B46+B39+B32+B25+B18+B11+B4</f>
        <v>317889</v>
      </c>
      <c r="C74" s="38">
        <f t="shared" ref="B74:G78" si="32">C67+C60+C53+C46+C39+C32+C25+C18+C11+C4</f>
        <v>380212</v>
      </c>
      <c r="D74" s="38">
        <f t="shared" si="32"/>
        <v>326000</v>
      </c>
      <c r="E74" s="38">
        <f t="shared" si="32"/>
        <v>330000</v>
      </c>
      <c r="F74" s="38">
        <f t="shared" si="32"/>
        <v>337000</v>
      </c>
      <c r="G74" s="39">
        <f t="shared" si="32"/>
        <v>341000</v>
      </c>
      <c r="H74" s="39">
        <f t="shared" si="31"/>
        <v>341000</v>
      </c>
    </row>
    <row r="75" spans="1:17">
      <c r="A75" s="63" t="s">
        <v>196</v>
      </c>
      <c r="B75" s="38">
        <f t="shared" si="32"/>
        <v>977382</v>
      </c>
      <c r="C75" s="38">
        <f>C68+C61+C54+C47+C40+C33+C26+C19+C12+C5</f>
        <v>1148234</v>
      </c>
      <c r="D75" s="38">
        <f>D68+D61+D54+D47+D40+D33+D26+D19+D12+D5</f>
        <v>1070146</v>
      </c>
      <c r="E75" s="38">
        <f>E68+E61+E54+E47+E40+E33+E26+E19+E12+E5</f>
        <v>1086146</v>
      </c>
      <c r="F75" s="38">
        <f>F68+F61+F54+F47+F40+F33+F26+F19+F12+F5</f>
        <v>1110770</v>
      </c>
      <c r="G75" s="39">
        <f>G68+G61+G54+G47+G40+G33+G26+G19+G12+G5</f>
        <v>1129000</v>
      </c>
      <c r="H75" s="39">
        <f t="shared" si="31"/>
        <v>1129000</v>
      </c>
    </row>
    <row r="76" spans="1:17">
      <c r="A76" s="63" t="s">
        <v>191</v>
      </c>
      <c r="B76" s="38">
        <f t="shared" si="32"/>
        <v>208672</v>
      </c>
      <c r="C76" s="38">
        <f t="shared" si="32"/>
        <v>553795</v>
      </c>
      <c r="D76" s="38">
        <f t="shared" si="32"/>
        <v>1117053</v>
      </c>
      <c r="E76" s="38">
        <f t="shared" si="32"/>
        <v>132000</v>
      </c>
      <c r="F76" s="38">
        <f t="shared" si="32"/>
        <v>125000</v>
      </c>
      <c r="G76" s="39">
        <f t="shared" si="32"/>
        <v>95000</v>
      </c>
      <c r="H76" s="39">
        <f t="shared" si="31"/>
        <v>95000</v>
      </c>
    </row>
    <row r="77" spans="1:17">
      <c r="A77" s="63" t="s">
        <v>195</v>
      </c>
      <c r="B77" s="38">
        <f>B70+B63+B56+B49+B42+B35+B28+B21+B14+B7</f>
        <v>69258</v>
      </c>
      <c r="C77" s="38">
        <f t="shared" si="32"/>
        <v>20941</v>
      </c>
      <c r="D77" s="38">
        <f t="shared" si="32"/>
        <v>679565</v>
      </c>
      <c r="E77" s="38">
        <f t="shared" si="32"/>
        <v>10000</v>
      </c>
      <c r="F77" s="38">
        <f t="shared" si="32"/>
        <v>10000</v>
      </c>
      <c r="G77" s="39">
        <f t="shared" si="32"/>
        <v>0</v>
      </c>
      <c r="H77" s="39">
        <f t="shared" si="31"/>
        <v>0</v>
      </c>
    </row>
    <row r="78" spans="1:17" ht="13.5" thickBot="1">
      <c r="A78" s="66" t="s">
        <v>196</v>
      </c>
      <c r="B78" s="41">
        <f t="shared" si="32"/>
        <v>139414</v>
      </c>
      <c r="C78" s="41">
        <f t="shared" si="32"/>
        <v>532854</v>
      </c>
      <c r="D78" s="41">
        <f t="shared" si="32"/>
        <v>437488</v>
      </c>
      <c r="E78" s="41">
        <f t="shared" si="32"/>
        <v>122000</v>
      </c>
      <c r="F78" s="41">
        <f t="shared" si="32"/>
        <v>115000</v>
      </c>
      <c r="G78" s="42">
        <f t="shared" si="32"/>
        <v>95000</v>
      </c>
      <c r="H78" s="42">
        <f t="shared" si="31"/>
        <v>95000</v>
      </c>
    </row>
    <row r="79" spans="1:17">
      <c r="A79" s="69" t="s">
        <v>200</v>
      </c>
      <c r="B79" s="68">
        <f>B73-'Strateegia vorm KOV'!B13</f>
        <v>-0.38000000012107193</v>
      </c>
      <c r="C79" s="68">
        <f>C73-'Strateegia vorm KOV'!C13</f>
        <v>83966.189999999944</v>
      </c>
      <c r="D79" s="68">
        <f>D73-'Strateegia vorm KOV'!D13</f>
        <v>0</v>
      </c>
      <c r="E79" s="68">
        <f>E73-'Strateegia vorm KOV'!E13</f>
        <v>0</v>
      </c>
      <c r="F79" s="68">
        <f>F73-'Strateegia vorm KOV'!F13</f>
        <v>0</v>
      </c>
      <c r="G79" s="68">
        <f>G73-'Strateegia vorm KOV'!G13</f>
        <v>0</v>
      </c>
      <c r="H79" s="68">
        <f>H73-'Strateegia vorm KOV'!H13</f>
        <v>0</v>
      </c>
      <c r="I79" s="340" t="s">
        <v>324</v>
      </c>
      <c r="J79"/>
      <c r="K79"/>
    </row>
    <row r="80" spans="1:17">
      <c r="A80" s="69" t="s">
        <v>201</v>
      </c>
      <c r="B80" s="68">
        <f>B76+'Strateegia vorm KOV'!B23+'Strateegia vorm KOV'!B26+'Strateegia vorm KOV'!B28+'Strateegia vorm KOV'!B30+'Strateegia vorm KOV'!B32</f>
        <v>-7.0000000001755325E-2</v>
      </c>
      <c r="C80" s="68">
        <f>C76+('Strateegia vorm KOV'!C23+'Strateegia vorm KOV'!C26+'Strateegia vorm KOV'!C28+'Strateegia vorm KOV'!C30+'Strateegia vorm KOV'!C32)</f>
        <v>0</v>
      </c>
      <c r="D80" s="68">
        <f>D76+('Strateegia vorm KOV'!D23+'Strateegia vorm KOV'!D26+'Strateegia vorm KOV'!D28+'Strateegia vorm KOV'!D30+'Strateegia vorm KOV'!D32)</f>
        <v>181703</v>
      </c>
      <c r="E80" s="68">
        <f>E76+('Strateegia vorm KOV'!E23+'Strateegia vorm KOV'!E26+'Strateegia vorm KOV'!E28+'Strateegia vorm KOV'!E30+'Strateegia vorm KOV'!E32)</f>
        <v>-140003</v>
      </c>
      <c r="F80" s="68">
        <f>F76+('Strateegia vorm KOV'!F23+'Strateegia vorm KOV'!F26+'Strateegia vorm KOV'!F28+'Strateegia vorm KOV'!F30+'Strateegia vorm KOV'!F32)</f>
        <v>-170000</v>
      </c>
      <c r="G80" s="68">
        <f>G76+('Strateegia vorm KOV'!G23+'Strateegia vorm KOV'!G26+'Strateegia vorm KOV'!G28+'Strateegia vorm KOV'!G30+'Strateegia vorm KOV'!G32)</f>
        <v>-50000</v>
      </c>
      <c r="H80" s="68">
        <f>H76+('Strateegia vorm KOV'!H23+'Strateegia vorm KOV'!H26+'Strateegia vorm KOV'!H28+'Strateegia vorm KOV'!H30+'Strateegia vorm KOV'!H32)</f>
        <v>-50000</v>
      </c>
      <c r="I80" s="340" t="s">
        <v>324</v>
      </c>
      <c r="J80"/>
      <c r="K80"/>
    </row>
    <row r="81" spans="1:11">
      <c r="A81" s="6" t="s">
        <v>202</v>
      </c>
    </row>
    <row r="83" spans="1:11" ht="13.5" thickBot="1">
      <c r="A83" s="1" t="s">
        <v>199</v>
      </c>
    </row>
    <row r="84" spans="1:11" ht="40.5" customHeight="1" thickBot="1">
      <c r="A84" s="2" t="s">
        <v>198</v>
      </c>
      <c r="B84" s="341" t="s">
        <v>468</v>
      </c>
      <c r="C84" s="341" t="s">
        <v>469</v>
      </c>
      <c r="D84" s="341" t="s">
        <v>397</v>
      </c>
      <c r="E84" s="341" t="s">
        <v>411</v>
      </c>
      <c r="F84" s="341" t="s">
        <v>446</v>
      </c>
      <c r="G84" s="427" t="s">
        <v>470</v>
      </c>
      <c r="H84" s="427" t="s">
        <v>485</v>
      </c>
    </row>
    <row r="85" spans="1:11" s="6" customFormat="1">
      <c r="A85" s="65" t="s">
        <v>151</v>
      </c>
      <c r="B85" s="27">
        <f t="shared" ref="B85:G85" si="33">B86+B87</f>
        <v>192603</v>
      </c>
      <c r="C85" s="27">
        <f t="shared" si="33"/>
        <v>576524</v>
      </c>
      <c r="D85" s="27">
        <f t="shared" si="33"/>
        <v>310730</v>
      </c>
      <c r="E85" s="27">
        <f t="shared" si="33"/>
        <v>214000</v>
      </c>
      <c r="F85" s="27">
        <f t="shared" si="33"/>
        <v>230000</v>
      </c>
      <c r="G85" s="28">
        <f t="shared" si="33"/>
        <v>262180</v>
      </c>
      <c r="H85" s="28">
        <f>H86+H87</f>
        <v>262180</v>
      </c>
      <c r="J85" s="350"/>
      <c r="K85" s="350"/>
    </row>
    <row r="86" spans="1:11" s="6" customFormat="1">
      <c r="A86" s="63" t="s">
        <v>190</v>
      </c>
      <c r="B86" s="38">
        <f t="shared" ref="B86:G86" si="34">B5</f>
        <v>170933</v>
      </c>
      <c r="C86" s="38">
        <f t="shared" si="34"/>
        <v>220874</v>
      </c>
      <c r="D86" s="38">
        <f t="shared" si="34"/>
        <v>199000</v>
      </c>
      <c r="E86" s="38">
        <f t="shared" si="34"/>
        <v>202000</v>
      </c>
      <c r="F86" s="38">
        <f t="shared" si="34"/>
        <v>215000</v>
      </c>
      <c r="G86" s="38">
        <f t="shared" si="34"/>
        <v>217180</v>
      </c>
      <c r="H86" s="38">
        <f>H5</f>
        <v>217180</v>
      </c>
      <c r="J86" s="350"/>
      <c r="K86" s="350"/>
    </row>
    <row r="87" spans="1:11">
      <c r="A87" s="63" t="s">
        <v>191</v>
      </c>
      <c r="B87" s="38">
        <f t="shared" ref="B87:G87" si="35">B8</f>
        <v>21670</v>
      </c>
      <c r="C87" s="38">
        <f t="shared" si="35"/>
        <v>355650</v>
      </c>
      <c r="D87" s="38">
        <f t="shared" si="35"/>
        <v>111730</v>
      </c>
      <c r="E87" s="38">
        <f t="shared" si="35"/>
        <v>12000</v>
      </c>
      <c r="F87" s="38">
        <f t="shared" si="35"/>
        <v>15000</v>
      </c>
      <c r="G87" s="38">
        <f t="shared" si="35"/>
        <v>45000</v>
      </c>
      <c r="H87" s="38">
        <f>H8</f>
        <v>45000</v>
      </c>
    </row>
    <row r="88" spans="1:11">
      <c r="A88" s="65" t="s">
        <v>144</v>
      </c>
      <c r="B88" s="27">
        <f t="shared" ref="B88:G88" si="36">B89+B90</f>
        <v>0</v>
      </c>
      <c r="C88" s="27">
        <f t="shared" si="36"/>
        <v>0</v>
      </c>
      <c r="D88" s="27">
        <f t="shared" si="36"/>
        <v>0</v>
      </c>
      <c r="E88" s="27">
        <f t="shared" si="36"/>
        <v>0</v>
      </c>
      <c r="F88" s="27">
        <f t="shared" si="36"/>
        <v>0</v>
      </c>
      <c r="G88" s="28">
        <f t="shared" si="36"/>
        <v>0</v>
      </c>
      <c r="H88" s="28">
        <f>H89+H90</f>
        <v>0</v>
      </c>
    </row>
    <row r="89" spans="1:11">
      <c r="A89" s="63" t="s">
        <v>190</v>
      </c>
      <c r="B89" s="38">
        <f t="shared" ref="B89:G89" si="37">B12</f>
        <v>0</v>
      </c>
      <c r="C89" s="38">
        <f t="shared" si="37"/>
        <v>0</v>
      </c>
      <c r="D89" s="38">
        <f t="shared" si="37"/>
        <v>0</v>
      </c>
      <c r="E89" s="38">
        <f t="shared" si="37"/>
        <v>0</v>
      </c>
      <c r="F89" s="38">
        <f t="shared" si="37"/>
        <v>0</v>
      </c>
      <c r="G89" s="38">
        <f t="shared" si="37"/>
        <v>0</v>
      </c>
      <c r="H89" s="38">
        <f>H12</f>
        <v>0</v>
      </c>
    </row>
    <row r="90" spans="1:11">
      <c r="A90" s="63" t="s">
        <v>191</v>
      </c>
      <c r="B90" s="38">
        <f t="shared" ref="B90:G90" si="38">B15</f>
        <v>0</v>
      </c>
      <c r="C90" s="38">
        <f t="shared" si="38"/>
        <v>0</v>
      </c>
      <c r="D90" s="38">
        <f t="shared" si="38"/>
        <v>0</v>
      </c>
      <c r="E90" s="38">
        <f t="shared" si="38"/>
        <v>0</v>
      </c>
      <c r="F90" s="38">
        <f t="shared" si="38"/>
        <v>0</v>
      </c>
      <c r="G90" s="38">
        <f t="shared" si="38"/>
        <v>0</v>
      </c>
      <c r="H90" s="38">
        <f>H15</f>
        <v>0</v>
      </c>
    </row>
    <row r="91" spans="1:11">
      <c r="A91" s="65" t="s">
        <v>143</v>
      </c>
      <c r="B91" s="27">
        <f t="shared" ref="B91:G91" si="39">B92+B93</f>
        <v>0</v>
      </c>
      <c r="C91" s="27">
        <f t="shared" si="39"/>
        <v>0</v>
      </c>
      <c r="D91" s="27">
        <f t="shared" si="39"/>
        <v>0</v>
      </c>
      <c r="E91" s="27">
        <f t="shared" si="39"/>
        <v>0</v>
      </c>
      <c r="F91" s="27">
        <f t="shared" si="39"/>
        <v>0</v>
      </c>
      <c r="G91" s="28">
        <f t="shared" si="39"/>
        <v>0</v>
      </c>
      <c r="H91" s="28">
        <f>H92+H93</f>
        <v>0</v>
      </c>
    </row>
    <row r="92" spans="1:11">
      <c r="A92" s="63" t="s">
        <v>190</v>
      </c>
      <c r="B92" s="38">
        <f t="shared" ref="B92:G92" si="40">B19</f>
        <v>0</v>
      </c>
      <c r="C92" s="38">
        <f t="shared" si="40"/>
        <v>0</v>
      </c>
      <c r="D92" s="38">
        <f t="shared" si="40"/>
        <v>0</v>
      </c>
      <c r="E92" s="38">
        <f t="shared" si="40"/>
        <v>0</v>
      </c>
      <c r="F92" s="38">
        <f t="shared" si="40"/>
        <v>0</v>
      </c>
      <c r="G92" s="38">
        <f t="shared" si="40"/>
        <v>0</v>
      </c>
      <c r="H92" s="38">
        <f>H19</f>
        <v>0</v>
      </c>
    </row>
    <row r="93" spans="1:11">
      <c r="A93" s="63" t="s">
        <v>191</v>
      </c>
      <c r="B93" s="38">
        <f t="shared" ref="B93:G93" si="41">B22</f>
        <v>0</v>
      </c>
      <c r="C93" s="38">
        <f t="shared" si="41"/>
        <v>0</v>
      </c>
      <c r="D93" s="38">
        <f t="shared" si="41"/>
        <v>0</v>
      </c>
      <c r="E93" s="38">
        <f t="shared" si="41"/>
        <v>0</v>
      </c>
      <c r="F93" s="38">
        <f t="shared" si="41"/>
        <v>0</v>
      </c>
      <c r="G93" s="38">
        <f t="shared" si="41"/>
        <v>0</v>
      </c>
      <c r="H93" s="38">
        <f>H22</f>
        <v>0</v>
      </c>
    </row>
    <row r="94" spans="1:11">
      <c r="A94" s="65" t="s">
        <v>139</v>
      </c>
      <c r="B94" s="27">
        <f t="shared" ref="B94:G94" si="42">B95+B96</f>
        <v>60510</v>
      </c>
      <c r="C94" s="27">
        <f t="shared" si="42"/>
        <v>146061</v>
      </c>
      <c r="D94" s="27">
        <f t="shared" si="42"/>
        <v>292000</v>
      </c>
      <c r="E94" s="27">
        <f t="shared" si="42"/>
        <v>144000</v>
      </c>
      <c r="F94" s="27">
        <f t="shared" si="42"/>
        <v>135000</v>
      </c>
      <c r="G94" s="28">
        <f t="shared" si="42"/>
        <v>99000</v>
      </c>
      <c r="H94" s="28">
        <f>H95+H96</f>
        <v>99000</v>
      </c>
    </row>
    <row r="95" spans="1:11">
      <c r="A95" s="63" t="s">
        <v>190</v>
      </c>
      <c r="B95" s="38">
        <f t="shared" ref="B95:G95" si="43">B26</f>
        <v>27321</v>
      </c>
      <c r="C95" s="38">
        <f t="shared" si="43"/>
        <v>6061</v>
      </c>
      <c r="D95" s="38">
        <f t="shared" si="43"/>
        <v>42000</v>
      </c>
      <c r="E95" s="38">
        <f t="shared" si="43"/>
        <v>44000</v>
      </c>
      <c r="F95" s="38">
        <f t="shared" si="43"/>
        <v>45000</v>
      </c>
      <c r="G95" s="38">
        <f t="shared" si="43"/>
        <v>49000</v>
      </c>
      <c r="H95" s="38">
        <f>H26</f>
        <v>49000</v>
      </c>
    </row>
    <row r="96" spans="1:11">
      <c r="A96" s="63" t="s">
        <v>191</v>
      </c>
      <c r="B96" s="38">
        <f t="shared" ref="B96:G96" si="44">B29</f>
        <v>33189</v>
      </c>
      <c r="C96" s="38">
        <f t="shared" si="44"/>
        <v>140000</v>
      </c>
      <c r="D96" s="38">
        <f t="shared" si="44"/>
        <v>250000</v>
      </c>
      <c r="E96" s="38">
        <f t="shared" si="44"/>
        <v>100000</v>
      </c>
      <c r="F96" s="38">
        <f t="shared" si="44"/>
        <v>90000</v>
      </c>
      <c r="G96" s="38">
        <f t="shared" si="44"/>
        <v>50000</v>
      </c>
      <c r="H96" s="38">
        <f>H29</f>
        <v>50000</v>
      </c>
    </row>
    <row r="97" spans="1:8">
      <c r="A97" s="65" t="s">
        <v>124</v>
      </c>
      <c r="B97" s="27">
        <f t="shared" ref="B97:G97" si="45">B98+B99</f>
        <v>108547</v>
      </c>
      <c r="C97" s="27">
        <f t="shared" si="45"/>
        <v>46992</v>
      </c>
      <c r="D97" s="27">
        <f t="shared" si="45"/>
        <v>52350</v>
      </c>
      <c r="E97" s="27">
        <f t="shared" si="45"/>
        <v>48000</v>
      </c>
      <c r="F97" s="27">
        <f t="shared" si="45"/>
        <v>45000</v>
      </c>
      <c r="G97" s="28">
        <f t="shared" si="45"/>
        <v>45000</v>
      </c>
      <c r="H97" s="28">
        <f>H98+H99</f>
        <v>45000</v>
      </c>
    </row>
    <row r="98" spans="1:8">
      <c r="A98" s="63" t="s">
        <v>190</v>
      </c>
      <c r="B98" s="38">
        <f t="shared" ref="B98:G98" si="46">B33</f>
        <v>23992</v>
      </c>
      <c r="C98" s="38">
        <f t="shared" si="46"/>
        <v>23288</v>
      </c>
      <c r="D98" s="38">
        <f t="shared" si="46"/>
        <v>42000</v>
      </c>
      <c r="E98" s="38">
        <f t="shared" si="46"/>
        <v>48000</v>
      </c>
      <c r="F98" s="38">
        <f t="shared" si="46"/>
        <v>45000</v>
      </c>
      <c r="G98" s="38">
        <f t="shared" si="46"/>
        <v>45000</v>
      </c>
      <c r="H98" s="38">
        <f>H33</f>
        <v>45000</v>
      </c>
    </row>
    <row r="99" spans="1:8">
      <c r="A99" s="63" t="s">
        <v>191</v>
      </c>
      <c r="B99" s="38">
        <f t="shared" ref="B99:G99" si="47">B36</f>
        <v>84555</v>
      </c>
      <c r="C99" s="38">
        <f t="shared" si="47"/>
        <v>23704</v>
      </c>
      <c r="D99" s="38">
        <f t="shared" si="47"/>
        <v>10350</v>
      </c>
      <c r="E99" s="38">
        <f t="shared" si="47"/>
        <v>0</v>
      </c>
      <c r="F99" s="38">
        <f t="shared" si="47"/>
        <v>0</v>
      </c>
      <c r="G99" s="38">
        <f t="shared" si="47"/>
        <v>0</v>
      </c>
      <c r="H99" s="38">
        <f>H36</f>
        <v>0</v>
      </c>
    </row>
    <row r="100" spans="1:8">
      <c r="A100" s="65" t="s">
        <v>118</v>
      </c>
      <c r="B100" s="27">
        <f t="shared" ref="B100:G100" si="48">B101+B102</f>
        <v>40414</v>
      </c>
      <c r="C100" s="27">
        <f t="shared" si="48"/>
        <v>40958</v>
      </c>
      <c r="D100" s="27">
        <f t="shared" si="48"/>
        <v>57000</v>
      </c>
      <c r="E100" s="27">
        <f t="shared" si="48"/>
        <v>55000</v>
      </c>
      <c r="F100" s="27">
        <f t="shared" si="48"/>
        <v>65000</v>
      </c>
      <c r="G100" s="28">
        <f t="shared" si="48"/>
        <v>58000</v>
      </c>
      <c r="H100" s="28">
        <f>H101+H102</f>
        <v>58000</v>
      </c>
    </row>
    <row r="101" spans="1:8">
      <c r="A101" s="63" t="s">
        <v>190</v>
      </c>
      <c r="B101" s="38">
        <f t="shared" ref="B101:G101" si="49">B40</f>
        <v>40414</v>
      </c>
      <c r="C101" s="38">
        <f t="shared" si="49"/>
        <v>30958</v>
      </c>
      <c r="D101" s="38">
        <f t="shared" si="49"/>
        <v>42000</v>
      </c>
      <c r="E101" s="38">
        <f t="shared" si="49"/>
        <v>45000</v>
      </c>
      <c r="F101" s="38">
        <f t="shared" si="49"/>
        <v>55000</v>
      </c>
      <c r="G101" s="38">
        <f t="shared" si="49"/>
        <v>58000</v>
      </c>
      <c r="H101" s="38">
        <f>H40</f>
        <v>58000</v>
      </c>
    </row>
    <row r="102" spans="1:8">
      <c r="A102" s="63" t="s">
        <v>191</v>
      </c>
      <c r="B102" s="38">
        <f t="shared" ref="B102:G102" si="50">B43</f>
        <v>0</v>
      </c>
      <c r="C102" s="38">
        <f t="shared" si="50"/>
        <v>10000</v>
      </c>
      <c r="D102" s="38">
        <f t="shared" si="50"/>
        <v>15000</v>
      </c>
      <c r="E102" s="38">
        <f t="shared" si="50"/>
        <v>10000</v>
      </c>
      <c r="F102" s="38">
        <f t="shared" si="50"/>
        <v>10000</v>
      </c>
      <c r="G102" s="38">
        <f t="shared" si="50"/>
        <v>0</v>
      </c>
      <c r="H102" s="38">
        <f>H43</f>
        <v>0</v>
      </c>
    </row>
    <row r="103" spans="1:8">
      <c r="A103" s="65" t="s">
        <v>111</v>
      </c>
      <c r="B103" s="27">
        <f t="shared" ref="B103:G103" si="51">B104+B105</f>
        <v>802</v>
      </c>
      <c r="C103" s="27">
        <f t="shared" si="51"/>
        <v>800</v>
      </c>
      <c r="D103" s="27">
        <f t="shared" si="51"/>
        <v>800</v>
      </c>
      <c r="E103" s="27">
        <f t="shared" si="51"/>
        <v>800</v>
      </c>
      <c r="F103" s="27">
        <f t="shared" si="51"/>
        <v>800</v>
      </c>
      <c r="G103" s="28">
        <f t="shared" si="51"/>
        <v>820</v>
      </c>
      <c r="H103" s="28">
        <f>H104+H105</f>
        <v>820</v>
      </c>
    </row>
    <row r="104" spans="1:8">
      <c r="A104" s="63" t="s">
        <v>190</v>
      </c>
      <c r="B104" s="38">
        <f t="shared" ref="B104:G104" si="52">B47</f>
        <v>802</v>
      </c>
      <c r="C104" s="38">
        <f t="shared" si="52"/>
        <v>800</v>
      </c>
      <c r="D104" s="38">
        <f t="shared" si="52"/>
        <v>800</v>
      </c>
      <c r="E104" s="38">
        <f t="shared" si="52"/>
        <v>800</v>
      </c>
      <c r="F104" s="38">
        <f t="shared" si="52"/>
        <v>800</v>
      </c>
      <c r="G104" s="38">
        <f t="shared" si="52"/>
        <v>820</v>
      </c>
      <c r="H104" s="38">
        <f>H47</f>
        <v>820</v>
      </c>
    </row>
    <row r="105" spans="1:8">
      <c r="A105" s="63" t="s">
        <v>191</v>
      </c>
      <c r="B105" s="38">
        <f t="shared" ref="B105:G105" si="53">B50</f>
        <v>0</v>
      </c>
      <c r="C105" s="38">
        <f t="shared" si="53"/>
        <v>0</v>
      </c>
      <c r="D105" s="38">
        <f t="shared" si="53"/>
        <v>0</v>
      </c>
      <c r="E105" s="38">
        <f t="shared" si="53"/>
        <v>0</v>
      </c>
      <c r="F105" s="38">
        <f t="shared" si="53"/>
        <v>0</v>
      </c>
      <c r="G105" s="38">
        <f t="shared" si="53"/>
        <v>0</v>
      </c>
      <c r="H105" s="38">
        <f>H50</f>
        <v>0</v>
      </c>
    </row>
    <row r="106" spans="1:8">
      <c r="A106" s="65" t="s">
        <v>104</v>
      </c>
      <c r="B106" s="27">
        <f t="shared" ref="B106:G106" si="54">B107+B108</f>
        <v>177867</v>
      </c>
      <c r="C106" s="27">
        <f t="shared" si="54"/>
        <v>226823</v>
      </c>
      <c r="D106" s="27">
        <f t="shared" si="54"/>
        <v>183000</v>
      </c>
      <c r="E106" s="27">
        <f t="shared" si="54"/>
        <v>188000</v>
      </c>
      <c r="F106" s="27">
        <f t="shared" si="54"/>
        <v>190000</v>
      </c>
      <c r="G106" s="28">
        <f t="shared" si="54"/>
        <v>195000</v>
      </c>
      <c r="H106" s="28">
        <f>H107+H108</f>
        <v>195000</v>
      </c>
    </row>
    <row r="107" spans="1:8">
      <c r="A107" s="63" t="s">
        <v>190</v>
      </c>
      <c r="B107" s="38">
        <f t="shared" ref="B107:G107" si="55">B54</f>
        <v>177867</v>
      </c>
      <c r="C107" s="38">
        <f t="shared" si="55"/>
        <v>223323</v>
      </c>
      <c r="D107" s="38">
        <f t="shared" si="55"/>
        <v>183000</v>
      </c>
      <c r="E107" s="38">
        <f t="shared" si="55"/>
        <v>188000</v>
      </c>
      <c r="F107" s="38">
        <f t="shared" si="55"/>
        <v>190000</v>
      </c>
      <c r="G107" s="38">
        <f t="shared" si="55"/>
        <v>195000</v>
      </c>
      <c r="H107" s="38">
        <f>H54</f>
        <v>195000</v>
      </c>
    </row>
    <row r="108" spans="1:8">
      <c r="A108" s="63" t="s">
        <v>191</v>
      </c>
      <c r="B108" s="38">
        <f t="shared" ref="B108:G108" si="56">B57</f>
        <v>0</v>
      </c>
      <c r="C108" s="38">
        <f t="shared" si="56"/>
        <v>3500</v>
      </c>
      <c r="D108" s="38">
        <f t="shared" si="56"/>
        <v>0</v>
      </c>
      <c r="E108" s="38">
        <f t="shared" si="56"/>
        <v>0</v>
      </c>
      <c r="F108" s="38">
        <f t="shared" si="56"/>
        <v>0</v>
      </c>
      <c r="G108" s="38">
        <f t="shared" si="56"/>
        <v>0</v>
      </c>
      <c r="H108" s="38">
        <f>H57</f>
        <v>0</v>
      </c>
    </row>
    <row r="109" spans="1:8">
      <c r="A109" s="65" t="s">
        <v>82</v>
      </c>
      <c r="B109" s="27">
        <f t="shared" ref="B109:G109" si="57">B110+B111</f>
        <v>477615</v>
      </c>
      <c r="C109" s="27">
        <f t="shared" si="57"/>
        <v>565360</v>
      </c>
      <c r="D109" s="27">
        <f t="shared" si="57"/>
        <v>546754</v>
      </c>
      <c r="E109" s="27">
        <f t="shared" si="57"/>
        <v>493346</v>
      </c>
      <c r="F109" s="27">
        <f t="shared" si="57"/>
        <v>493970</v>
      </c>
      <c r="G109" s="28">
        <f t="shared" si="57"/>
        <v>495000</v>
      </c>
      <c r="H109" s="28">
        <f>H110+H111</f>
        <v>495000</v>
      </c>
    </row>
    <row r="110" spans="1:8">
      <c r="A110" s="63" t="s">
        <v>190</v>
      </c>
      <c r="B110" s="38">
        <f t="shared" ref="B110:G110" si="58">B61</f>
        <v>477615</v>
      </c>
      <c r="C110" s="38">
        <f t="shared" si="58"/>
        <v>565360</v>
      </c>
      <c r="D110" s="38">
        <f t="shared" si="58"/>
        <v>496346</v>
      </c>
      <c r="E110" s="38">
        <f t="shared" si="58"/>
        <v>493346</v>
      </c>
      <c r="F110" s="38">
        <f t="shared" si="58"/>
        <v>493970</v>
      </c>
      <c r="G110" s="38">
        <f t="shared" si="58"/>
        <v>495000</v>
      </c>
      <c r="H110" s="38">
        <f>H61</f>
        <v>495000</v>
      </c>
    </row>
    <row r="111" spans="1:8">
      <c r="A111" s="63" t="s">
        <v>191</v>
      </c>
      <c r="B111" s="38">
        <f t="shared" ref="B111:G111" si="59">B64</f>
        <v>0</v>
      </c>
      <c r="C111" s="38">
        <f t="shared" si="59"/>
        <v>0</v>
      </c>
      <c r="D111" s="38">
        <f t="shared" si="59"/>
        <v>50408</v>
      </c>
      <c r="E111" s="38">
        <f t="shared" si="59"/>
        <v>0</v>
      </c>
      <c r="F111" s="38">
        <f t="shared" si="59"/>
        <v>0</v>
      </c>
      <c r="G111" s="38">
        <f t="shared" si="59"/>
        <v>0</v>
      </c>
      <c r="H111" s="38">
        <f>H64</f>
        <v>0</v>
      </c>
    </row>
    <row r="112" spans="1:8">
      <c r="A112" s="65" t="s">
        <v>77</v>
      </c>
      <c r="B112" s="27">
        <f t="shared" ref="B112:G112" si="60">B113+B114</f>
        <v>58438</v>
      </c>
      <c r="C112" s="27">
        <f t="shared" si="60"/>
        <v>77570</v>
      </c>
      <c r="D112" s="27">
        <f t="shared" si="60"/>
        <v>65000</v>
      </c>
      <c r="E112" s="27">
        <f t="shared" si="60"/>
        <v>65000</v>
      </c>
      <c r="F112" s="27">
        <f t="shared" si="60"/>
        <v>66000</v>
      </c>
      <c r="G112" s="28">
        <f t="shared" si="60"/>
        <v>69000</v>
      </c>
      <c r="H112" s="28">
        <f>H113+H114</f>
        <v>69000</v>
      </c>
    </row>
    <row r="113" spans="1:8">
      <c r="A113" s="63" t="s">
        <v>190</v>
      </c>
      <c r="B113" s="38">
        <f t="shared" ref="B113:G113" si="61">B68</f>
        <v>58438</v>
      </c>
      <c r="C113" s="38">
        <f t="shared" si="61"/>
        <v>77570</v>
      </c>
      <c r="D113" s="38">
        <f t="shared" si="61"/>
        <v>65000</v>
      </c>
      <c r="E113" s="38">
        <f t="shared" si="61"/>
        <v>65000</v>
      </c>
      <c r="F113" s="38">
        <f t="shared" si="61"/>
        <v>66000</v>
      </c>
      <c r="G113" s="38">
        <f t="shared" si="61"/>
        <v>69000</v>
      </c>
      <c r="H113" s="38">
        <f>H68</f>
        <v>69000</v>
      </c>
    </row>
    <row r="114" spans="1:8">
      <c r="A114" s="63" t="s">
        <v>191</v>
      </c>
      <c r="B114" s="38">
        <f t="shared" ref="B114:G114" si="62">B71</f>
        <v>0</v>
      </c>
      <c r="C114" s="38">
        <f t="shared" si="62"/>
        <v>0</v>
      </c>
      <c r="D114" s="38">
        <f t="shared" si="62"/>
        <v>0</v>
      </c>
      <c r="E114" s="38">
        <f t="shared" si="62"/>
        <v>0</v>
      </c>
      <c r="F114" s="38">
        <f t="shared" si="62"/>
        <v>0</v>
      </c>
      <c r="G114" s="38">
        <f t="shared" si="62"/>
        <v>0</v>
      </c>
      <c r="H114" s="38">
        <f>H71</f>
        <v>0</v>
      </c>
    </row>
    <row r="115" spans="1:8">
      <c r="A115" s="65" t="s">
        <v>189</v>
      </c>
      <c r="B115" s="27">
        <f t="shared" ref="B115:G117" si="63">B112+B109+B106+B103+B100+B97+B94+B91+B88+B85</f>
        <v>1116796</v>
      </c>
      <c r="C115" s="27">
        <f t="shared" si="63"/>
        <v>1681088</v>
      </c>
      <c r="D115" s="27">
        <f t="shared" si="63"/>
        <v>1507634</v>
      </c>
      <c r="E115" s="27">
        <f t="shared" si="63"/>
        <v>1208146</v>
      </c>
      <c r="F115" s="27">
        <f t="shared" si="63"/>
        <v>1225770</v>
      </c>
      <c r="G115" s="28">
        <f t="shared" si="63"/>
        <v>1224000</v>
      </c>
      <c r="H115" s="28">
        <f>H112+H109+H106+H103+H100+H97+H94+H91+H88+H85</f>
        <v>1224000</v>
      </c>
    </row>
    <row r="116" spans="1:8">
      <c r="A116" s="63" t="s">
        <v>190</v>
      </c>
      <c r="B116" s="38">
        <f t="shared" si="63"/>
        <v>977382</v>
      </c>
      <c r="C116" s="38">
        <f t="shared" si="63"/>
        <v>1148234</v>
      </c>
      <c r="D116" s="38">
        <f t="shared" si="63"/>
        <v>1070146</v>
      </c>
      <c r="E116" s="38">
        <f t="shared" si="63"/>
        <v>1086146</v>
      </c>
      <c r="F116" s="38">
        <f t="shared" si="63"/>
        <v>1110770</v>
      </c>
      <c r="G116" s="39">
        <f t="shared" si="63"/>
        <v>1129000</v>
      </c>
      <c r="H116" s="39">
        <f>H113+H110+H107+H104+H101+H98+H95+H92+H89+H86</f>
        <v>1129000</v>
      </c>
    </row>
    <row r="117" spans="1:8" ht="13.5" thickBot="1">
      <c r="A117" s="66" t="s">
        <v>191</v>
      </c>
      <c r="B117" s="41">
        <f t="shared" si="63"/>
        <v>139414</v>
      </c>
      <c r="C117" s="41">
        <f t="shared" si="63"/>
        <v>532854</v>
      </c>
      <c r="D117" s="41">
        <f t="shared" si="63"/>
        <v>437488</v>
      </c>
      <c r="E117" s="41">
        <f t="shared" si="63"/>
        <v>122000</v>
      </c>
      <c r="F117" s="41">
        <f t="shared" si="63"/>
        <v>115000</v>
      </c>
      <c r="G117" s="42">
        <f t="shared" si="63"/>
        <v>95000</v>
      </c>
      <c r="H117" s="42">
        <f>H114+H111+H108+H105+H102+H99+H96+H93+H90+H87</f>
        <v>95000</v>
      </c>
    </row>
  </sheetData>
  <phoneticPr fontId="25" type="noConversion"/>
  <pageMargins left="0.74803149606299213" right="0.35433070866141736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outlinePr summaryBelow="0" summaryRight="0"/>
  </sheetPr>
  <dimension ref="A1:J264"/>
  <sheetViews>
    <sheetView zoomScale="12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241" sqref="B241:G241"/>
    </sheetView>
  </sheetViews>
  <sheetFormatPr defaultRowHeight="12.75" outlineLevelRow="1"/>
  <cols>
    <col min="1" max="1" width="45" style="8" customWidth="1"/>
    <col min="2" max="2" width="10" style="8" customWidth="1"/>
    <col min="3" max="3" width="9.7109375" style="8" customWidth="1"/>
    <col min="4" max="4" width="9.5703125" style="8" customWidth="1"/>
    <col min="5" max="5" width="10.28515625" style="8" customWidth="1"/>
    <col min="6" max="6" width="10.42578125" style="8" customWidth="1"/>
    <col min="7" max="7" width="9.5703125" style="8" customWidth="1"/>
    <col min="8" max="8" width="45" customWidth="1"/>
    <col min="9" max="9" width="62" customWidth="1"/>
    <col min="10" max="10" width="11.28515625" customWidth="1"/>
  </cols>
  <sheetData>
    <row r="1" spans="1:10" ht="38.25" customHeight="1" outlineLevel="1" collapsed="1" thickBot="1">
      <c r="A1" s="2" t="s">
        <v>20</v>
      </c>
      <c r="B1" s="341" t="s">
        <v>468</v>
      </c>
      <c r="C1" s="341" t="s">
        <v>469</v>
      </c>
      <c r="D1" s="341" t="s">
        <v>397</v>
      </c>
      <c r="E1" s="341" t="s">
        <v>411</v>
      </c>
      <c r="F1" s="341" t="s">
        <v>446</v>
      </c>
      <c r="G1" s="427" t="s">
        <v>470</v>
      </c>
      <c r="H1" s="5"/>
    </row>
    <row r="2" spans="1:10" ht="15" customHeight="1">
      <c r="A2" s="281" t="s">
        <v>340</v>
      </c>
      <c r="B2" s="282"/>
      <c r="C2" s="282"/>
      <c r="D2" s="282"/>
      <c r="E2" s="282"/>
      <c r="F2" s="282"/>
      <c r="G2" s="283"/>
    </row>
    <row r="3" spans="1:10">
      <c r="A3" s="284" t="s">
        <v>341</v>
      </c>
      <c r="B3" s="282"/>
      <c r="C3" s="282"/>
      <c r="D3" s="282"/>
      <c r="E3" s="282"/>
      <c r="F3" s="282"/>
      <c r="G3" s="283"/>
      <c r="H3" s="342" t="s">
        <v>394</v>
      </c>
    </row>
    <row r="4" spans="1:10">
      <c r="A4" s="327" t="s">
        <v>377</v>
      </c>
      <c r="B4" s="315"/>
      <c r="C4" s="315"/>
      <c r="D4" s="315"/>
      <c r="E4" s="315"/>
      <c r="F4" s="315"/>
      <c r="G4" s="316"/>
      <c r="H4" s="313" t="s">
        <v>379</v>
      </c>
      <c r="I4" s="6"/>
    </row>
    <row r="5" spans="1:10">
      <c r="A5" s="284" t="s">
        <v>342</v>
      </c>
      <c r="B5" s="285"/>
      <c r="C5" s="286"/>
      <c r="D5" s="286"/>
      <c r="E5" s="286"/>
      <c r="F5" s="286"/>
      <c r="G5" s="287"/>
      <c r="H5" s="187" t="s">
        <v>343</v>
      </c>
      <c r="I5" s="6" t="s">
        <v>389</v>
      </c>
    </row>
    <row r="6" spans="1:10">
      <c r="A6" s="288" t="s">
        <v>344</v>
      </c>
      <c r="B6" s="289"/>
      <c r="C6" s="289"/>
      <c r="D6" s="289"/>
      <c r="E6" s="289"/>
      <c r="F6" s="289"/>
      <c r="G6" s="290"/>
    </row>
    <row r="7" spans="1:10">
      <c r="A7" s="291" t="s">
        <v>345</v>
      </c>
      <c r="B7" s="292"/>
      <c r="C7" s="179"/>
      <c r="D7" s="179"/>
      <c r="E7" s="179"/>
      <c r="F7" s="179"/>
      <c r="G7" s="180"/>
      <c r="H7" s="342" t="s">
        <v>394</v>
      </c>
      <c r="I7" s="6"/>
    </row>
    <row r="8" spans="1:10">
      <c r="A8" s="293" t="s">
        <v>346</v>
      </c>
      <c r="B8" s="285"/>
      <c r="C8" s="181"/>
      <c r="D8" s="181"/>
      <c r="E8" s="181"/>
      <c r="F8" s="181"/>
      <c r="G8" s="182"/>
      <c r="H8" s="185" t="s">
        <v>352</v>
      </c>
      <c r="I8" s="6" t="s">
        <v>389</v>
      </c>
      <c r="J8" s="5"/>
    </row>
    <row r="9" spans="1:10">
      <c r="A9" s="327" t="s">
        <v>378</v>
      </c>
      <c r="B9" s="317"/>
      <c r="C9" s="318"/>
      <c r="D9" s="318"/>
      <c r="E9" s="318"/>
      <c r="F9" s="318"/>
      <c r="G9" s="319"/>
      <c r="H9" s="5"/>
      <c r="J9" s="5"/>
    </row>
    <row r="10" spans="1:10">
      <c r="A10" s="294" t="s">
        <v>9</v>
      </c>
      <c r="B10" s="32">
        <f t="shared" ref="B10:G10" si="0">B2-B6</f>
        <v>0</v>
      </c>
      <c r="C10" s="32">
        <f t="shared" si="0"/>
        <v>0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46">
        <f t="shared" si="0"/>
        <v>0</v>
      </c>
    </row>
    <row r="11" spans="1:10">
      <c r="A11" s="15" t="s">
        <v>347</v>
      </c>
      <c r="B11" s="289"/>
      <c r="C11" s="289"/>
      <c r="D11" s="289"/>
      <c r="E11" s="289"/>
      <c r="F11" s="289"/>
      <c r="G11" s="290"/>
      <c r="H11" t="s">
        <v>363</v>
      </c>
      <c r="I11" s="183"/>
    </row>
    <row r="12" spans="1:10">
      <c r="A12" s="15" t="s">
        <v>3</v>
      </c>
      <c r="B12" s="32">
        <f t="shared" ref="B12:G12" si="1">B10+B11</f>
        <v>0</v>
      </c>
      <c r="C12" s="32">
        <f t="shared" si="1"/>
        <v>0</v>
      </c>
      <c r="D12" s="32">
        <f t="shared" si="1"/>
        <v>0</v>
      </c>
      <c r="E12" s="32">
        <f t="shared" si="1"/>
        <v>0</v>
      </c>
      <c r="F12" s="32">
        <f t="shared" si="1"/>
        <v>0</v>
      </c>
      <c r="G12" s="46">
        <f t="shared" si="1"/>
        <v>0</v>
      </c>
    </row>
    <row r="13" spans="1:10">
      <c r="A13" s="15" t="s">
        <v>348</v>
      </c>
      <c r="B13" s="289"/>
      <c r="C13" s="289"/>
      <c r="D13" s="289"/>
      <c r="E13" s="289"/>
      <c r="F13" s="289"/>
      <c r="G13" s="290"/>
      <c r="H13" t="s">
        <v>354</v>
      </c>
    </row>
    <row r="14" spans="1:10" ht="25.5">
      <c r="A14" s="16" t="s">
        <v>49</v>
      </c>
      <c r="B14" s="285"/>
      <c r="C14" s="286"/>
      <c r="D14" s="286"/>
      <c r="E14" s="286"/>
      <c r="F14" s="286"/>
      <c r="G14" s="287"/>
    </row>
    <row r="15" spans="1:10" ht="25.5">
      <c r="A15" s="16" t="s">
        <v>50</v>
      </c>
      <c r="B15" s="285"/>
      <c r="C15" s="286"/>
      <c r="D15" s="286"/>
      <c r="E15" s="286"/>
      <c r="F15" s="286"/>
      <c r="G15" s="287"/>
      <c r="H15" s="332" t="s">
        <v>382</v>
      </c>
    </row>
    <row r="16" spans="1:10">
      <c r="A16" s="295"/>
      <c r="B16" s="296"/>
      <c r="C16" s="296"/>
      <c r="D16" s="296"/>
      <c r="E16" s="296"/>
      <c r="F16" s="296"/>
      <c r="G16" s="297"/>
    </row>
    <row r="17" spans="1:8" ht="17.25" customHeight="1">
      <c r="A17" s="16" t="s">
        <v>7</v>
      </c>
      <c r="B17" s="289"/>
      <c r="C17" s="33">
        <f>B17+C14</f>
        <v>0</v>
      </c>
      <c r="D17" s="33">
        <f>C17+D14</f>
        <v>0</v>
      </c>
      <c r="E17" s="33">
        <f>D17+E14</f>
        <v>0</v>
      </c>
      <c r="F17" s="33">
        <f>E17+F14</f>
        <v>0</v>
      </c>
      <c r="G17" s="298">
        <f>F17+G14</f>
        <v>0</v>
      </c>
      <c r="H17" s="320"/>
    </row>
    <row r="18" spans="1:8">
      <c r="A18" s="17" t="s">
        <v>19</v>
      </c>
      <c r="B18" s="299"/>
      <c r="C18" s="337">
        <f>B18+C13</f>
        <v>0</v>
      </c>
      <c r="D18" s="337">
        <f>C18+D13</f>
        <v>0</v>
      </c>
      <c r="E18" s="337">
        <f>D18+E13</f>
        <v>0</v>
      </c>
      <c r="F18" s="337">
        <f>E18+F13</f>
        <v>0</v>
      </c>
      <c r="G18" s="337">
        <f>F18+G13</f>
        <v>0</v>
      </c>
    </row>
    <row r="19" spans="1:8" ht="38.25">
      <c r="A19" s="193" t="s">
        <v>410</v>
      </c>
      <c r="B19" s="299"/>
      <c r="C19" s="286"/>
      <c r="D19" s="184"/>
      <c r="E19" s="184"/>
      <c r="F19" s="184"/>
      <c r="G19" s="435"/>
      <c r="H19" s="437" t="s">
        <v>449</v>
      </c>
    </row>
    <row r="20" spans="1:8">
      <c r="A20" s="193" t="s">
        <v>56</v>
      </c>
      <c r="B20" s="299"/>
      <c r="C20" s="286"/>
      <c r="D20" s="184"/>
      <c r="E20" s="184"/>
      <c r="F20" s="184"/>
      <c r="G20" s="435"/>
      <c r="H20" s="438" t="s">
        <v>349</v>
      </c>
    </row>
    <row r="21" spans="1:8">
      <c r="A21" s="321" t="s">
        <v>373</v>
      </c>
      <c r="B21" s="322"/>
      <c r="C21" s="323"/>
      <c r="D21" s="324"/>
      <c r="E21" s="324"/>
      <c r="F21" s="324"/>
      <c r="G21" s="436"/>
      <c r="H21" s="439" t="s">
        <v>380</v>
      </c>
    </row>
    <row r="22" spans="1:8" ht="27.75" customHeight="1">
      <c r="A22" s="16" t="s">
        <v>51</v>
      </c>
      <c r="B22" s="29">
        <f t="shared" ref="B22:G22" si="2">IF(B18-B17&lt;0,0,B18-B17)</f>
        <v>0</v>
      </c>
      <c r="C22" s="29">
        <f t="shared" si="2"/>
        <v>0</v>
      </c>
      <c r="D22" s="29">
        <f t="shared" si="2"/>
        <v>0</v>
      </c>
      <c r="E22" s="29">
        <f t="shared" si="2"/>
        <v>0</v>
      </c>
      <c r="F22" s="29">
        <f t="shared" si="2"/>
        <v>0</v>
      </c>
      <c r="G22" s="35">
        <f t="shared" si="2"/>
        <v>0</v>
      </c>
    </row>
    <row r="23" spans="1:8" ht="13.5" thickBot="1">
      <c r="A23" s="301" t="s">
        <v>52</v>
      </c>
      <c r="B23" s="302" t="e">
        <f t="shared" ref="B23:G23" si="3">B22/B2</f>
        <v>#DIV/0!</v>
      </c>
      <c r="C23" s="302" t="e">
        <f t="shared" si="3"/>
        <v>#DIV/0!</v>
      </c>
      <c r="D23" s="302" t="e">
        <f t="shared" si="3"/>
        <v>#DIV/0!</v>
      </c>
      <c r="E23" s="302" t="e">
        <f t="shared" si="3"/>
        <v>#DIV/0!</v>
      </c>
      <c r="F23" s="302" t="e">
        <f t="shared" si="3"/>
        <v>#DIV/0!</v>
      </c>
      <c r="G23" s="303" t="e">
        <f t="shared" si="3"/>
        <v>#DIV/0!</v>
      </c>
    </row>
    <row r="24" spans="1:8" s="6" customFormat="1" ht="13.5" thickBot="1">
      <c r="A24" s="3"/>
      <c r="B24" s="357">
        <f t="shared" ref="B24:G24" si="4">B12+B13-B14+B15</f>
        <v>0</v>
      </c>
      <c r="C24" s="357">
        <f t="shared" si="4"/>
        <v>0</v>
      </c>
      <c r="D24" s="357">
        <f t="shared" si="4"/>
        <v>0</v>
      </c>
      <c r="E24" s="357">
        <f t="shared" si="4"/>
        <v>0</v>
      </c>
      <c r="F24" s="357">
        <f t="shared" si="4"/>
        <v>0</v>
      </c>
      <c r="G24" s="357">
        <f t="shared" si="4"/>
        <v>0</v>
      </c>
    </row>
    <row r="25" spans="1:8" s="6" customFormat="1" ht="51" collapsed="1">
      <c r="A25" s="2" t="s">
        <v>21</v>
      </c>
      <c r="B25" s="23" t="s">
        <v>16</v>
      </c>
      <c r="C25" s="23" t="s">
        <v>11</v>
      </c>
      <c r="D25" s="23" t="s">
        <v>12</v>
      </c>
      <c r="E25" s="23" t="s">
        <v>13</v>
      </c>
      <c r="F25" s="23" t="s">
        <v>14</v>
      </c>
      <c r="G25" s="24" t="s">
        <v>15</v>
      </c>
    </row>
    <row r="26" spans="1:8" s="6" customFormat="1" hidden="1" outlineLevel="1">
      <c r="A26" s="281" t="s">
        <v>340</v>
      </c>
      <c r="B26" s="282"/>
      <c r="C26" s="282"/>
      <c r="D26" s="282"/>
      <c r="E26" s="282"/>
      <c r="F26" s="282"/>
      <c r="G26" s="283"/>
    </row>
    <row r="27" spans="1:8" s="6" customFormat="1" hidden="1" outlineLevel="1">
      <c r="A27" s="284" t="s">
        <v>341</v>
      </c>
      <c r="B27" s="285"/>
      <c r="C27" s="286"/>
      <c r="D27" s="286"/>
      <c r="E27" s="286"/>
      <c r="F27" s="286"/>
      <c r="G27" s="287"/>
    </row>
    <row r="28" spans="1:8" hidden="1" outlineLevel="1">
      <c r="A28" s="314" t="s">
        <v>374</v>
      </c>
      <c r="B28" s="315"/>
      <c r="C28" s="315"/>
      <c r="D28" s="315"/>
      <c r="E28" s="315"/>
      <c r="F28" s="315"/>
      <c r="G28" s="316"/>
      <c r="H28" s="5"/>
    </row>
    <row r="29" spans="1:8" hidden="1" outlineLevel="1">
      <c r="A29" s="284" t="s">
        <v>342</v>
      </c>
      <c r="B29" s="285"/>
      <c r="C29" s="286"/>
      <c r="D29" s="286"/>
      <c r="E29" s="286"/>
      <c r="F29" s="286"/>
      <c r="G29" s="287"/>
    </row>
    <row r="30" spans="1:8" hidden="1" outlineLevel="1">
      <c r="A30" s="288" t="s">
        <v>344</v>
      </c>
      <c r="B30" s="289"/>
      <c r="C30" s="289"/>
      <c r="D30" s="289"/>
      <c r="E30" s="289"/>
      <c r="F30" s="289"/>
      <c r="G30" s="290"/>
    </row>
    <row r="31" spans="1:8" hidden="1" outlineLevel="1">
      <c r="A31" s="291" t="s">
        <v>345</v>
      </c>
      <c r="B31" s="179"/>
      <c r="C31" s="179"/>
      <c r="D31" s="179"/>
      <c r="E31" s="179"/>
      <c r="F31" s="179"/>
      <c r="G31" s="180"/>
    </row>
    <row r="32" spans="1:8" hidden="1" outlineLevel="1">
      <c r="A32" s="293" t="s">
        <v>346</v>
      </c>
      <c r="B32" s="181"/>
      <c r="C32" s="181"/>
      <c r="D32" s="181"/>
      <c r="E32" s="181"/>
      <c r="F32" s="181"/>
      <c r="G32" s="182"/>
    </row>
    <row r="33" spans="1:7" hidden="1" outlineLevel="1">
      <c r="A33" s="314" t="s">
        <v>375</v>
      </c>
      <c r="B33" s="317"/>
      <c r="C33" s="318"/>
      <c r="D33" s="318"/>
      <c r="E33" s="318"/>
      <c r="F33" s="318"/>
      <c r="G33" s="319"/>
    </row>
    <row r="34" spans="1:7" hidden="1" outlineLevel="1">
      <c r="A34" s="294" t="s">
        <v>9</v>
      </c>
      <c r="B34" s="32">
        <f t="shared" ref="B34:G34" si="5">B26-B30</f>
        <v>0</v>
      </c>
      <c r="C34" s="32">
        <f t="shared" si="5"/>
        <v>0</v>
      </c>
      <c r="D34" s="32">
        <f t="shared" si="5"/>
        <v>0</v>
      </c>
      <c r="E34" s="32">
        <f t="shared" si="5"/>
        <v>0</v>
      </c>
      <c r="F34" s="32">
        <f t="shared" si="5"/>
        <v>0</v>
      </c>
      <c r="G34" s="46">
        <f t="shared" si="5"/>
        <v>0</v>
      </c>
    </row>
    <row r="35" spans="1:7" hidden="1" outlineLevel="1">
      <c r="A35" s="304" t="s">
        <v>347</v>
      </c>
      <c r="B35" s="289"/>
      <c r="C35" s="289"/>
      <c r="D35" s="289"/>
      <c r="E35" s="289"/>
      <c r="F35" s="289"/>
      <c r="G35" s="290"/>
    </row>
    <row r="36" spans="1:7" hidden="1" outlineLevel="1">
      <c r="A36" s="15" t="s">
        <v>3</v>
      </c>
      <c r="B36" s="32">
        <f t="shared" ref="B36:G36" si="6">B34+B35</f>
        <v>0</v>
      </c>
      <c r="C36" s="32">
        <f t="shared" si="6"/>
        <v>0</v>
      </c>
      <c r="D36" s="32">
        <f t="shared" si="6"/>
        <v>0</v>
      </c>
      <c r="E36" s="32">
        <f t="shared" si="6"/>
        <v>0</v>
      </c>
      <c r="F36" s="32">
        <f t="shared" si="6"/>
        <v>0</v>
      </c>
      <c r="G36" s="46">
        <f t="shared" si="6"/>
        <v>0</v>
      </c>
    </row>
    <row r="37" spans="1:7" hidden="1" outlineLevel="1">
      <c r="A37" s="15" t="s">
        <v>348</v>
      </c>
      <c r="B37" s="289">
        <v>0</v>
      </c>
      <c r="C37" s="289"/>
      <c r="D37" s="289"/>
      <c r="E37" s="289"/>
      <c r="F37" s="289"/>
      <c r="G37" s="290"/>
    </row>
    <row r="38" spans="1:7" ht="25.5" hidden="1" outlineLevel="1">
      <c r="A38" s="16" t="s">
        <v>49</v>
      </c>
      <c r="B38" s="285"/>
      <c r="C38" s="286"/>
      <c r="D38" s="286"/>
      <c r="E38" s="286"/>
      <c r="F38" s="286"/>
      <c r="G38" s="287"/>
    </row>
    <row r="39" spans="1:7" ht="25.5" hidden="1" outlineLevel="1">
      <c r="A39" s="16" t="s">
        <v>50</v>
      </c>
      <c r="B39" s="285"/>
      <c r="C39" s="286"/>
      <c r="D39" s="286"/>
      <c r="E39" s="286"/>
      <c r="F39" s="286"/>
      <c r="G39" s="287"/>
    </row>
    <row r="40" spans="1:7" hidden="1" outlineLevel="1">
      <c r="A40" s="295"/>
      <c r="B40" s="296"/>
      <c r="C40" s="296"/>
      <c r="D40" s="296"/>
      <c r="E40" s="296"/>
      <c r="F40" s="296"/>
      <c r="G40" s="297"/>
    </row>
    <row r="41" spans="1:7" ht="25.5" hidden="1" outlineLevel="1">
      <c r="A41" s="16" t="s">
        <v>7</v>
      </c>
      <c r="B41" s="289"/>
      <c r="C41" s="33">
        <f>B41+C38</f>
        <v>0</v>
      </c>
      <c r="D41" s="33">
        <f>C41+D38</f>
        <v>0</v>
      </c>
      <c r="E41" s="33">
        <f>D41+E38</f>
        <v>0</v>
      </c>
      <c r="F41" s="33">
        <f>E41+F38</f>
        <v>0</v>
      </c>
      <c r="G41" s="298">
        <f>F41+G38</f>
        <v>0</v>
      </c>
    </row>
    <row r="42" spans="1:7" hidden="1" outlineLevel="1">
      <c r="A42" s="17" t="s">
        <v>19</v>
      </c>
      <c r="B42" s="299"/>
      <c r="C42" s="337">
        <f>B42+C37</f>
        <v>0</v>
      </c>
      <c r="D42" s="337">
        <f>C42+D37</f>
        <v>0</v>
      </c>
      <c r="E42" s="337">
        <f>D42+E37</f>
        <v>0</v>
      </c>
      <c r="F42" s="337">
        <f>E42+F37</f>
        <v>0</v>
      </c>
      <c r="G42" s="337">
        <f>F42+G37</f>
        <v>0</v>
      </c>
    </row>
    <row r="43" spans="1:7" ht="24.75" hidden="1" customHeight="1" outlineLevel="1">
      <c r="A43" s="193" t="s">
        <v>410</v>
      </c>
      <c r="B43" s="186"/>
      <c r="C43" s="184"/>
      <c r="D43" s="184"/>
      <c r="E43" s="184"/>
      <c r="F43" s="184"/>
      <c r="G43" s="300"/>
    </row>
    <row r="44" spans="1:7" hidden="1" outlineLevel="1">
      <c r="A44" s="193" t="s">
        <v>56</v>
      </c>
      <c r="B44" s="299"/>
      <c r="C44" s="286"/>
      <c r="D44" s="184"/>
      <c r="E44" s="184"/>
      <c r="F44" s="184"/>
      <c r="G44" s="300"/>
    </row>
    <row r="45" spans="1:7" hidden="1" outlineLevel="1">
      <c r="A45" s="321" t="s">
        <v>373</v>
      </c>
      <c r="B45" s="322"/>
      <c r="C45" s="323"/>
      <c r="D45" s="324"/>
      <c r="E45" s="324"/>
      <c r="F45" s="324"/>
      <c r="G45" s="325"/>
    </row>
    <row r="46" spans="1:7" hidden="1" outlineLevel="1">
      <c r="A46" s="16" t="s">
        <v>51</v>
      </c>
      <c r="B46" s="29">
        <f t="shared" ref="B46:G46" si="7">IF(B42-B41&lt;0,0,B42-B41)</f>
        <v>0</v>
      </c>
      <c r="C46" s="29">
        <f t="shared" si="7"/>
        <v>0</v>
      </c>
      <c r="D46" s="29">
        <f t="shared" si="7"/>
        <v>0</v>
      </c>
      <c r="E46" s="29">
        <f t="shared" si="7"/>
        <v>0</v>
      </c>
      <c r="F46" s="29">
        <f t="shared" si="7"/>
        <v>0</v>
      </c>
      <c r="G46" s="35">
        <f t="shared" si="7"/>
        <v>0</v>
      </c>
    </row>
    <row r="47" spans="1:7" ht="13.5" hidden="1" outlineLevel="1" thickBot="1">
      <c r="A47" s="301" t="s">
        <v>52</v>
      </c>
      <c r="B47" s="302" t="e">
        <f t="shared" ref="B47:G47" si="8">B46/B26</f>
        <v>#DIV/0!</v>
      </c>
      <c r="C47" s="302" t="e">
        <f t="shared" si="8"/>
        <v>#DIV/0!</v>
      </c>
      <c r="D47" s="302" t="e">
        <f t="shared" si="8"/>
        <v>#DIV/0!</v>
      </c>
      <c r="E47" s="302" t="e">
        <f t="shared" si="8"/>
        <v>#DIV/0!</v>
      </c>
      <c r="F47" s="302" t="e">
        <f t="shared" si="8"/>
        <v>#DIV/0!</v>
      </c>
      <c r="G47" s="303" t="e">
        <f t="shared" si="8"/>
        <v>#DIV/0!</v>
      </c>
    </row>
    <row r="48" spans="1:7" ht="13.5" thickBot="1">
      <c r="B48" s="357">
        <f t="shared" ref="B48:G48" si="9">B36+B37-B38+B39</f>
        <v>0</v>
      </c>
      <c r="C48" s="357">
        <f t="shared" si="9"/>
        <v>0</v>
      </c>
      <c r="D48" s="357">
        <f t="shared" si="9"/>
        <v>0</v>
      </c>
      <c r="E48" s="357">
        <f t="shared" si="9"/>
        <v>0</v>
      </c>
      <c r="F48" s="357">
        <f t="shared" si="9"/>
        <v>0</v>
      </c>
      <c r="G48" s="357">
        <f t="shared" si="9"/>
        <v>0</v>
      </c>
    </row>
    <row r="49" spans="1:7" ht="51" collapsed="1">
      <c r="A49" s="2" t="s">
        <v>22</v>
      </c>
      <c r="B49" s="23" t="s">
        <v>16</v>
      </c>
      <c r="C49" s="23" t="s">
        <v>11</v>
      </c>
      <c r="D49" s="23" t="s">
        <v>12</v>
      </c>
      <c r="E49" s="23" t="s">
        <v>13</v>
      </c>
      <c r="F49" s="23" t="s">
        <v>14</v>
      </c>
      <c r="G49" s="24" t="s">
        <v>15</v>
      </c>
    </row>
    <row r="50" spans="1:7" hidden="1" outlineLevel="1">
      <c r="A50" s="281" t="s">
        <v>340</v>
      </c>
      <c r="B50" s="282"/>
      <c r="C50" s="282"/>
      <c r="D50" s="282"/>
      <c r="E50" s="282"/>
      <c r="F50" s="282"/>
      <c r="G50" s="283"/>
    </row>
    <row r="51" spans="1:7" hidden="1" outlineLevel="1">
      <c r="A51" s="284" t="s">
        <v>341</v>
      </c>
      <c r="B51" s="282"/>
      <c r="C51" s="282"/>
      <c r="D51" s="282"/>
      <c r="E51" s="282"/>
      <c r="F51" s="282"/>
      <c r="G51" s="283"/>
    </row>
    <row r="52" spans="1:7" hidden="1" outlineLevel="1">
      <c r="A52" s="314" t="s">
        <v>374</v>
      </c>
      <c r="B52" s="315"/>
      <c r="C52" s="315"/>
      <c r="D52" s="315"/>
      <c r="E52" s="315"/>
      <c r="F52" s="315"/>
      <c r="G52" s="316"/>
    </row>
    <row r="53" spans="1:7" hidden="1" outlineLevel="1">
      <c r="A53" s="284" t="s">
        <v>342</v>
      </c>
      <c r="B53" s="285"/>
      <c r="C53" s="286"/>
      <c r="D53" s="286"/>
      <c r="E53" s="286"/>
      <c r="F53" s="286"/>
      <c r="G53" s="287"/>
    </row>
    <row r="54" spans="1:7" hidden="1" outlineLevel="1">
      <c r="A54" s="288" t="s">
        <v>344</v>
      </c>
      <c r="B54" s="289"/>
      <c r="C54" s="289"/>
      <c r="D54" s="289"/>
      <c r="E54" s="289"/>
      <c r="F54" s="289"/>
      <c r="G54" s="290"/>
    </row>
    <row r="55" spans="1:7" hidden="1" outlineLevel="1">
      <c r="A55" s="178" t="s">
        <v>345</v>
      </c>
      <c r="B55" s="179"/>
      <c r="C55" s="179"/>
      <c r="D55" s="179"/>
      <c r="E55" s="179"/>
      <c r="F55" s="179"/>
      <c r="G55" s="180"/>
    </row>
    <row r="56" spans="1:7" hidden="1" outlineLevel="1">
      <c r="A56" s="178" t="s">
        <v>346</v>
      </c>
      <c r="B56" s="181"/>
      <c r="C56" s="181"/>
      <c r="D56" s="181"/>
      <c r="E56" s="181"/>
      <c r="F56" s="181"/>
      <c r="G56" s="182"/>
    </row>
    <row r="57" spans="1:7" hidden="1" outlineLevel="1">
      <c r="A57" s="314" t="s">
        <v>375</v>
      </c>
      <c r="B57" s="317"/>
      <c r="C57" s="318"/>
      <c r="D57" s="318"/>
      <c r="E57" s="318"/>
      <c r="F57" s="318"/>
      <c r="G57" s="319"/>
    </row>
    <row r="58" spans="1:7" hidden="1" outlineLevel="1">
      <c r="A58" s="305" t="s">
        <v>9</v>
      </c>
      <c r="B58" s="32">
        <f t="shared" ref="B58:G58" si="10">B50-B54</f>
        <v>0</v>
      </c>
      <c r="C58" s="32">
        <f t="shared" si="10"/>
        <v>0</v>
      </c>
      <c r="D58" s="32">
        <f t="shared" si="10"/>
        <v>0</v>
      </c>
      <c r="E58" s="32">
        <f t="shared" si="10"/>
        <v>0</v>
      </c>
      <c r="F58" s="32">
        <f t="shared" si="10"/>
        <v>0</v>
      </c>
      <c r="G58" s="46">
        <f t="shared" si="10"/>
        <v>0</v>
      </c>
    </row>
    <row r="59" spans="1:7" hidden="1" outlineLevel="1">
      <c r="A59" s="15" t="s">
        <v>347</v>
      </c>
      <c r="B59" s="289"/>
      <c r="C59" s="289"/>
      <c r="D59" s="289"/>
      <c r="E59" s="289"/>
      <c r="F59" s="289"/>
      <c r="G59" s="290"/>
    </row>
    <row r="60" spans="1:7" hidden="1" outlineLevel="1">
      <c r="A60" s="15" t="s">
        <v>3</v>
      </c>
      <c r="B60" s="32">
        <f t="shared" ref="B60:G60" si="11">B58+B59</f>
        <v>0</v>
      </c>
      <c r="C60" s="32">
        <f t="shared" si="11"/>
        <v>0</v>
      </c>
      <c r="D60" s="32">
        <f t="shared" si="11"/>
        <v>0</v>
      </c>
      <c r="E60" s="32">
        <f t="shared" si="11"/>
        <v>0</v>
      </c>
      <c r="F60" s="32">
        <f t="shared" si="11"/>
        <v>0</v>
      </c>
      <c r="G60" s="46">
        <f t="shared" si="11"/>
        <v>0</v>
      </c>
    </row>
    <row r="61" spans="1:7" hidden="1" outlineLevel="1">
      <c r="A61" s="15" t="s">
        <v>348</v>
      </c>
      <c r="B61" s="289"/>
      <c r="C61" s="289"/>
      <c r="D61" s="289"/>
      <c r="E61" s="289"/>
      <c r="F61" s="289"/>
      <c r="G61" s="290"/>
    </row>
    <row r="62" spans="1:7" ht="25.5" hidden="1" outlineLevel="1">
      <c r="A62" s="16" t="s">
        <v>49</v>
      </c>
      <c r="B62" s="285"/>
      <c r="C62" s="286"/>
      <c r="D62" s="286"/>
      <c r="E62" s="286"/>
      <c r="F62" s="286"/>
      <c r="G62" s="287"/>
    </row>
    <row r="63" spans="1:7" ht="25.5" hidden="1" outlineLevel="1">
      <c r="A63" s="16" t="s">
        <v>50</v>
      </c>
      <c r="B63" s="285"/>
      <c r="C63" s="286"/>
      <c r="D63" s="286"/>
      <c r="E63" s="286"/>
      <c r="F63" s="286"/>
      <c r="G63" s="287"/>
    </row>
    <row r="64" spans="1:7" ht="24.75" hidden="1" customHeight="1" outlineLevel="1">
      <c r="A64" s="295"/>
      <c r="B64" s="296"/>
      <c r="C64" s="296"/>
      <c r="D64" s="296"/>
      <c r="E64" s="296"/>
      <c r="F64" s="296"/>
      <c r="G64" s="297"/>
    </row>
    <row r="65" spans="1:7" ht="25.5" hidden="1" outlineLevel="1">
      <c r="A65" s="16" t="s">
        <v>7</v>
      </c>
      <c r="B65" s="289"/>
      <c r="C65" s="33">
        <f>B65+C62</f>
        <v>0</v>
      </c>
      <c r="D65" s="33">
        <f>C65+D62</f>
        <v>0</v>
      </c>
      <c r="E65" s="33">
        <f>D65+E62</f>
        <v>0</v>
      </c>
      <c r="F65" s="33">
        <f>E65+F62</f>
        <v>0</v>
      </c>
      <c r="G65" s="298">
        <f>F65+G62</f>
        <v>0</v>
      </c>
    </row>
    <row r="66" spans="1:7" hidden="1" outlineLevel="1">
      <c r="A66" s="306" t="s">
        <v>19</v>
      </c>
      <c r="B66" s="299"/>
      <c r="C66" s="337">
        <f>B66+C61</f>
        <v>0</v>
      </c>
      <c r="D66" s="337">
        <f>C66+D61</f>
        <v>0</v>
      </c>
      <c r="E66" s="337">
        <f>D66+E61</f>
        <v>0</v>
      </c>
      <c r="F66" s="337">
        <f>E66+F61</f>
        <v>0</v>
      </c>
      <c r="G66" s="337">
        <f>F66+G61</f>
        <v>0</v>
      </c>
    </row>
    <row r="67" spans="1:7" ht="22.5" hidden="1" outlineLevel="1">
      <c r="A67" s="193" t="s">
        <v>410</v>
      </c>
      <c r="B67" s="186"/>
      <c r="C67" s="184"/>
      <c r="D67" s="184"/>
      <c r="E67" s="184"/>
      <c r="F67" s="184"/>
      <c r="G67" s="300"/>
    </row>
    <row r="68" spans="1:7" hidden="1" outlineLevel="1">
      <c r="A68" s="307" t="s">
        <v>56</v>
      </c>
      <c r="B68" s="299"/>
      <c r="C68" s="286"/>
      <c r="D68" s="184"/>
      <c r="E68" s="184"/>
      <c r="F68" s="184"/>
      <c r="G68" s="300"/>
    </row>
    <row r="69" spans="1:7" hidden="1" outlineLevel="1">
      <c r="A69" s="321" t="s">
        <v>373</v>
      </c>
      <c r="B69" s="322"/>
      <c r="C69" s="323"/>
      <c r="D69" s="324"/>
      <c r="E69" s="324"/>
      <c r="F69" s="324"/>
      <c r="G69" s="325"/>
    </row>
    <row r="70" spans="1:7" hidden="1" outlineLevel="1">
      <c r="A70" s="16" t="s">
        <v>51</v>
      </c>
      <c r="B70" s="29">
        <f t="shared" ref="B70:G70" si="12">IF(B66-B65&lt;0,0,B66-B65)</f>
        <v>0</v>
      </c>
      <c r="C70" s="29">
        <f t="shared" si="12"/>
        <v>0</v>
      </c>
      <c r="D70" s="29">
        <f t="shared" si="12"/>
        <v>0</v>
      </c>
      <c r="E70" s="29">
        <f t="shared" si="12"/>
        <v>0</v>
      </c>
      <c r="F70" s="29">
        <f t="shared" si="12"/>
        <v>0</v>
      </c>
      <c r="G70" s="35">
        <f t="shared" si="12"/>
        <v>0</v>
      </c>
    </row>
    <row r="71" spans="1:7" ht="13.5" hidden="1" outlineLevel="1" thickBot="1">
      <c r="A71" s="301" t="s">
        <v>52</v>
      </c>
      <c r="B71" s="302" t="e">
        <f t="shared" ref="B71:G71" si="13">B70/B50</f>
        <v>#DIV/0!</v>
      </c>
      <c r="C71" s="302" t="e">
        <f t="shared" si="13"/>
        <v>#DIV/0!</v>
      </c>
      <c r="D71" s="302" t="e">
        <f t="shared" si="13"/>
        <v>#DIV/0!</v>
      </c>
      <c r="E71" s="302" t="e">
        <f t="shared" si="13"/>
        <v>#DIV/0!</v>
      </c>
      <c r="F71" s="302" t="e">
        <f t="shared" si="13"/>
        <v>#DIV/0!</v>
      </c>
      <c r="G71" s="303" t="e">
        <f t="shared" si="13"/>
        <v>#DIV/0!</v>
      </c>
    </row>
    <row r="72" spans="1:7" ht="13.5" thickBot="1">
      <c r="B72" s="357">
        <f t="shared" ref="B72:G72" si="14">B60+B61-B62+B63</f>
        <v>0</v>
      </c>
      <c r="C72" s="357">
        <f t="shared" si="14"/>
        <v>0</v>
      </c>
      <c r="D72" s="357">
        <f t="shared" si="14"/>
        <v>0</v>
      </c>
      <c r="E72" s="357">
        <f t="shared" si="14"/>
        <v>0</v>
      </c>
      <c r="F72" s="357">
        <f t="shared" si="14"/>
        <v>0</v>
      </c>
      <c r="G72" s="357">
        <f t="shared" si="14"/>
        <v>0</v>
      </c>
    </row>
    <row r="73" spans="1:7" ht="51" collapsed="1">
      <c r="A73" s="2" t="s">
        <v>23</v>
      </c>
      <c r="B73" s="23" t="s">
        <v>16</v>
      </c>
      <c r="C73" s="23" t="s">
        <v>11</v>
      </c>
      <c r="D73" s="23" t="s">
        <v>12</v>
      </c>
      <c r="E73" s="23" t="s">
        <v>13</v>
      </c>
      <c r="F73" s="23" t="s">
        <v>14</v>
      </c>
      <c r="G73" s="24" t="s">
        <v>15</v>
      </c>
    </row>
    <row r="74" spans="1:7" hidden="1" outlineLevel="1">
      <c r="A74" s="281" t="s">
        <v>340</v>
      </c>
      <c r="B74" s="282"/>
      <c r="C74" s="282"/>
      <c r="D74" s="282"/>
      <c r="E74" s="282"/>
      <c r="F74" s="282"/>
      <c r="G74" s="283"/>
    </row>
    <row r="75" spans="1:7" hidden="1" outlineLevel="1">
      <c r="A75" s="284" t="s">
        <v>341</v>
      </c>
      <c r="B75" s="282"/>
      <c r="C75" s="282"/>
      <c r="D75" s="282"/>
      <c r="E75" s="282"/>
      <c r="F75" s="282"/>
      <c r="G75" s="283"/>
    </row>
    <row r="76" spans="1:7" hidden="1" outlineLevel="1">
      <c r="A76" s="314" t="s">
        <v>374</v>
      </c>
      <c r="B76" s="315"/>
      <c r="C76" s="315"/>
      <c r="D76" s="315"/>
      <c r="E76" s="315"/>
      <c r="F76" s="315"/>
      <c r="G76" s="316"/>
    </row>
    <row r="77" spans="1:7" hidden="1" outlineLevel="1">
      <c r="A77" s="284" t="s">
        <v>342</v>
      </c>
      <c r="B77" s="285"/>
      <c r="C77" s="286"/>
      <c r="D77" s="286"/>
      <c r="E77" s="286"/>
      <c r="F77" s="286"/>
      <c r="G77" s="287"/>
    </row>
    <row r="78" spans="1:7" hidden="1" outlineLevel="1">
      <c r="A78" s="288" t="s">
        <v>344</v>
      </c>
      <c r="B78" s="289"/>
      <c r="C78" s="289"/>
      <c r="D78" s="289"/>
      <c r="E78" s="289"/>
      <c r="F78" s="289"/>
      <c r="G78" s="290"/>
    </row>
    <row r="79" spans="1:7" hidden="1" outlineLevel="1">
      <c r="A79" s="178" t="s">
        <v>345</v>
      </c>
      <c r="B79" s="179"/>
      <c r="C79" s="179"/>
      <c r="D79" s="179"/>
      <c r="E79" s="179"/>
      <c r="F79" s="179"/>
      <c r="G79" s="180"/>
    </row>
    <row r="80" spans="1:7" hidden="1" outlineLevel="1">
      <c r="A80" s="178" t="s">
        <v>346</v>
      </c>
      <c r="B80" s="181"/>
      <c r="C80" s="181"/>
      <c r="D80" s="181"/>
      <c r="E80" s="181"/>
      <c r="F80" s="181"/>
      <c r="G80" s="182"/>
    </row>
    <row r="81" spans="1:7" hidden="1" outlineLevel="1">
      <c r="A81" s="314" t="s">
        <v>375</v>
      </c>
      <c r="B81" s="317"/>
      <c r="C81" s="318"/>
      <c r="D81" s="318"/>
      <c r="E81" s="318"/>
      <c r="F81" s="318"/>
      <c r="G81" s="319"/>
    </row>
    <row r="82" spans="1:7" hidden="1" outlineLevel="1">
      <c r="A82" s="305" t="s">
        <v>9</v>
      </c>
      <c r="B82" s="32">
        <f t="shared" ref="B82:G82" si="15">B74-B78</f>
        <v>0</v>
      </c>
      <c r="C82" s="32">
        <f t="shared" si="15"/>
        <v>0</v>
      </c>
      <c r="D82" s="32">
        <f t="shared" si="15"/>
        <v>0</v>
      </c>
      <c r="E82" s="32">
        <f t="shared" si="15"/>
        <v>0</v>
      </c>
      <c r="F82" s="32">
        <f t="shared" si="15"/>
        <v>0</v>
      </c>
      <c r="G82" s="46">
        <f t="shared" si="15"/>
        <v>0</v>
      </c>
    </row>
    <row r="83" spans="1:7" hidden="1" outlineLevel="1">
      <c r="A83" s="15" t="s">
        <v>347</v>
      </c>
      <c r="B83" s="289"/>
      <c r="C83" s="289"/>
      <c r="D83" s="289"/>
      <c r="E83" s="289"/>
      <c r="F83" s="289"/>
      <c r="G83" s="290"/>
    </row>
    <row r="84" spans="1:7" hidden="1" outlineLevel="1">
      <c r="A84" s="15" t="s">
        <v>3</v>
      </c>
      <c r="B84" s="32">
        <f t="shared" ref="B84:G84" si="16">B82+B83</f>
        <v>0</v>
      </c>
      <c r="C84" s="32">
        <f t="shared" si="16"/>
        <v>0</v>
      </c>
      <c r="D84" s="32">
        <f t="shared" si="16"/>
        <v>0</v>
      </c>
      <c r="E84" s="32">
        <f t="shared" si="16"/>
        <v>0</v>
      </c>
      <c r="F84" s="32">
        <f t="shared" si="16"/>
        <v>0</v>
      </c>
      <c r="G84" s="46">
        <f t="shared" si="16"/>
        <v>0</v>
      </c>
    </row>
    <row r="85" spans="1:7" ht="26.25" hidden="1" customHeight="1" outlineLevel="1">
      <c r="A85" s="15" t="s">
        <v>348</v>
      </c>
      <c r="B85" s="289"/>
      <c r="C85" s="289"/>
      <c r="D85" s="289"/>
      <c r="E85" s="289"/>
      <c r="F85" s="289"/>
      <c r="G85" s="290"/>
    </row>
    <row r="86" spans="1:7" ht="25.5" hidden="1" outlineLevel="1">
      <c r="A86" s="16" t="s">
        <v>49</v>
      </c>
      <c r="B86" s="285"/>
      <c r="C86" s="286"/>
      <c r="D86" s="286"/>
      <c r="E86" s="286"/>
      <c r="F86" s="286"/>
      <c r="G86" s="287"/>
    </row>
    <row r="87" spans="1:7" ht="25.5" hidden="1" outlineLevel="1">
      <c r="A87" s="16" t="s">
        <v>50</v>
      </c>
      <c r="B87" s="285"/>
      <c r="C87" s="286"/>
      <c r="D87" s="286"/>
      <c r="E87" s="286"/>
      <c r="F87" s="286"/>
      <c r="G87" s="287"/>
    </row>
    <row r="88" spans="1:7" hidden="1" outlineLevel="1">
      <c r="A88" s="295"/>
      <c r="B88" s="296"/>
      <c r="C88" s="296"/>
      <c r="D88" s="296"/>
      <c r="E88" s="296"/>
      <c r="F88" s="296"/>
      <c r="G88" s="297"/>
    </row>
    <row r="89" spans="1:7" ht="25.5" hidden="1" outlineLevel="1">
      <c r="A89" s="16" t="s">
        <v>7</v>
      </c>
      <c r="B89" s="289"/>
      <c r="C89" s="33">
        <f>B89+C86</f>
        <v>0</v>
      </c>
      <c r="D89" s="33">
        <f>C89+D86</f>
        <v>0</v>
      </c>
      <c r="E89" s="33">
        <f>D89+E86</f>
        <v>0</v>
      </c>
      <c r="F89" s="33">
        <f>E89+F86</f>
        <v>0</v>
      </c>
      <c r="G89" s="298">
        <f>F89+G86</f>
        <v>0</v>
      </c>
    </row>
    <row r="90" spans="1:7" hidden="1" outlineLevel="1">
      <c r="A90" s="306" t="s">
        <v>19</v>
      </c>
      <c r="B90" s="299"/>
      <c r="C90" s="337">
        <f>B90+C85</f>
        <v>0</v>
      </c>
      <c r="D90" s="337">
        <f>C90+D85</f>
        <v>0</v>
      </c>
      <c r="E90" s="337">
        <f>D90+E85</f>
        <v>0</v>
      </c>
      <c r="F90" s="337">
        <f>E90+F85</f>
        <v>0</v>
      </c>
      <c r="G90" s="337">
        <f>F90+G85</f>
        <v>0</v>
      </c>
    </row>
    <row r="91" spans="1:7" ht="22.5" hidden="1" outlineLevel="1">
      <c r="A91" s="193" t="s">
        <v>410</v>
      </c>
      <c r="B91" s="186"/>
      <c r="C91" s="184"/>
      <c r="D91" s="184"/>
      <c r="E91" s="184"/>
      <c r="F91" s="184"/>
      <c r="G91" s="300"/>
    </row>
    <row r="92" spans="1:7" hidden="1" outlineLevel="1">
      <c r="A92" s="307" t="s">
        <v>56</v>
      </c>
      <c r="B92" s="299"/>
      <c r="C92" s="286"/>
      <c r="D92" s="184"/>
      <c r="E92" s="184"/>
      <c r="F92" s="184"/>
      <c r="G92" s="300"/>
    </row>
    <row r="93" spans="1:7" hidden="1" outlineLevel="1">
      <c r="A93" s="321" t="s">
        <v>373</v>
      </c>
      <c r="B93" s="322"/>
      <c r="C93" s="323"/>
      <c r="D93" s="324"/>
      <c r="E93" s="324"/>
      <c r="F93" s="324"/>
      <c r="G93" s="325"/>
    </row>
    <row r="94" spans="1:7" hidden="1" outlineLevel="1">
      <c r="A94" s="16" t="s">
        <v>51</v>
      </c>
      <c r="B94" s="29">
        <f t="shared" ref="B94:G94" si="17">IF(B90-B89&lt;0,0,B90-B89)</f>
        <v>0</v>
      </c>
      <c r="C94" s="29">
        <f t="shared" si="17"/>
        <v>0</v>
      </c>
      <c r="D94" s="29">
        <f t="shared" si="17"/>
        <v>0</v>
      </c>
      <c r="E94" s="29">
        <f t="shared" si="17"/>
        <v>0</v>
      </c>
      <c r="F94" s="29">
        <f t="shared" si="17"/>
        <v>0</v>
      </c>
      <c r="G94" s="35">
        <f t="shared" si="17"/>
        <v>0</v>
      </c>
    </row>
    <row r="95" spans="1:7" ht="13.5" hidden="1" outlineLevel="1" thickBot="1">
      <c r="A95" s="301" t="s">
        <v>52</v>
      </c>
      <c r="B95" s="302" t="e">
        <f t="shared" ref="B95:G95" si="18">B94/B74</f>
        <v>#DIV/0!</v>
      </c>
      <c r="C95" s="302" t="e">
        <f t="shared" si="18"/>
        <v>#DIV/0!</v>
      </c>
      <c r="D95" s="302" t="e">
        <f t="shared" si="18"/>
        <v>#DIV/0!</v>
      </c>
      <c r="E95" s="302" t="e">
        <f t="shared" si="18"/>
        <v>#DIV/0!</v>
      </c>
      <c r="F95" s="302" t="e">
        <f t="shared" si="18"/>
        <v>#DIV/0!</v>
      </c>
      <c r="G95" s="303" t="e">
        <f t="shared" si="18"/>
        <v>#DIV/0!</v>
      </c>
    </row>
    <row r="96" spans="1:7" ht="13.5" thickBot="1">
      <c r="B96" s="357">
        <f t="shared" ref="B96:G96" si="19">B84+B85-B86+B87</f>
        <v>0</v>
      </c>
      <c r="C96" s="357">
        <f t="shared" si="19"/>
        <v>0</v>
      </c>
      <c r="D96" s="357">
        <f t="shared" si="19"/>
        <v>0</v>
      </c>
      <c r="E96" s="357">
        <f t="shared" si="19"/>
        <v>0</v>
      </c>
      <c r="F96" s="357">
        <f t="shared" si="19"/>
        <v>0</v>
      </c>
      <c r="G96" s="357">
        <f t="shared" si="19"/>
        <v>0</v>
      </c>
    </row>
    <row r="97" spans="1:7" ht="51" collapsed="1">
      <c r="A97" s="2" t="s">
        <v>24</v>
      </c>
      <c r="B97" s="23" t="s">
        <v>16</v>
      </c>
      <c r="C97" s="23" t="s">
        <v>11</v>
      </c>
      <c r="D97" s="23" t="s">
        <v>12</v>
      </c>
      <c r="E97" s="23" t="s">
        <v>13</v>
      </c>
      <c r="F97" s="23" t="s">
        <v>14</v>
      </c>
      <c r="G97" s="24" t="s">
        <v>15</v>
      </c>
    </row>
    <row r="98" spans="1:7" hidden="1" outlineLevel="1">
      <c r="A98" s="281" t="s">
        <v>340</v>
      </c>
      <c r="B98" s="282"/>
      <c r="C98" s="282"/>
      <c r="D98" s="282"/>
      <c r="E98" s="282"/>
      <c r="F98" s="282"/>
      <c r="G98" s="283"/>
    </row>
    <row r="99" spans="1:7" hidden="1" outlineLevel="1">
      <c r="A99" s="284" t="s">
        <v>341</v>
      </c>
      <c r="B99" s="282"/>
      <c r="C99" s="282"/>
      <c r="D99" s="282"/>
      <c r="E99" s="282"/>
      <c r="F99" s="282"/>
      <c r="G99" s="283"/>
    </row>
    <row r="100" spans="1:7" hidden="1" outlineLevel="1">
      <c r="A100" s="314" t="s">
        <v>374</v>
      </c>
      <c r="B100" s="315"/>
      <c r="C100" s="315"/>
      <c r="D100" s="315"/>
      <c r="E100" s="315"/>
      <c r="F100" s="315"/>
      <c r="G100" s="316"/>
    </row>
    <row r="101" spans="1:7" hidden="1" outlineLevel="1">
      <c r="A101" s="284" t="s">
        <v>342</v>
      </c>
      <c r="B101" s="285"/>
      <c r="C101" s="286"/>
      <c r="D101" s="286"/>
      <c r="E101" s="286"/>
      <c r="F101" s="286"/>
      <c r="G101" s="287"/>
    </row>
    <row r="102" spans="1:7" hidden="1" outlineLevel="1">
      <c r="A102" s="288" t="s">
        <v>344</v>
      </c>
      <c r="B102" s="289"/>
      <c r="C102" s="289"/>
      <c r="D102" s="289"/>
      <c r="E102" s="289"/>
      <c r="F102" s="289"/>
      <c r="G102" s="290"/>
    </row>
    <row r="103" spans="1:7" hidden="1" outlineLevel="1">
      <c r="A103" s="178" t="s">
        <v>345</v>
      </c>
      <c r="B103" s="179"/>
      <c r="C103" s="179"/>
      <c r="D103" s="179"/>
      <c r="E103" s="179"/>
      <c r="F103" s="179"/>
      <c r="G103" s="180"/>
    </row>
    <row r="104" spans="1:7" hidden="1" outlineLevel="1">
      <c r="A104" s="178" t="s">
        <v>346</v>
      </c>
      <c r="B104" s="181"/>
      <c r="C104" s="181"/>
      <c r="D104" s="181"/>
      <c r="E104" s="181"/>
      <c r="F104" s="181"/>
      <c r="G104" s="182"/>
    </row>
    <row r="105" spans="1:7" hidden="1" outlineLevel="1">
      <c r="A105" s="314" t="s">
        <v>375</v>
      </c>
      <c r="B105" s="317"/>
      <c r="C105" s="318"/>
      <c r="D105" s="318"/>
      <c r="E105" s="318"/>
      <c r="F105" s="318"/>
      <c r="G105" s="319"/>
    </row>
    <row r="106" spans="1:7" ht="24.75" hidden="1" customHeight="1" outlineLevel="1">
      <c r="A106" s="305" t="s">
        <v>9</v>
      </c>
      <c r="B106" s="32">
        <f t="shared" ref="B106:G106" si="20">B98-B102</f>
        <v>0</v>
      </c>
      <c r="C106" s="32">
        <f t="shared" si="20"/>
        <v>0</v>
      </c>
      <c r="D106" s="32">
        <f t="shared" si="20"/>
        <v>0</v>
      </c>
      <c r="E106" s="32">
        <f t="shared" si="20"/>
        <v>0</v>
      </c>
      <c r="F106" s="32">
        <f t="shared" si="20"/>
        <v>0</v>
      </c>
      <c r="G106" s="46">
        <f t="shared" si="20"/>
        <v>0</v>
      </c>
    </row>
    <row r="107" spans="1:7" hidden="1" outlineLevel="1">
      <c r="A107" s="15" t="s">
        <v>347</v>
      </c>
      <c r="B107" s="289"/>
      <c r="C107" s="289"/>
      <c r="D107" s="289"/>
      <c r="E107" s="289"/>
      <c r="F107" s="289"/>
      <c r="G107" s="290"/>
    </row>
    <row r="108" spans="1:7" hidden="1" outlineLevel="1">
      <c r="A108" s="15" t="s">
        <v>3</v>
      </c>
      <c r="B108" s="32">
        <f t="shared" ref="B108:G108" si="21">B106+B107</f>
        <v>0</v>
      </c>
      <c r="C108" s="32">
        <f t="shared" si="21"/>
        <v>0</v>
      </c>
      <c r="D108" s="32">
        <f t="shared" si="21"/>
        <v>0</v>
      </c>
      <c r="E108" s="32">
        <f t="shared" si="21"/>
        <v>0</v>
      </c>
      <c r="F108" s="32">
        <f t="shared" si="21"/>
        <v>0</v>
      </c>
      <c r="G108" s="46">
        <f t="shared" si="21"/>
        <v>0</v>
      </c>
    </row>
    <row r="109" spans="1:7" hidden="1" outlineLevel="1">
      <c r="A109" s="15" t="s">
        <v>348</v>
      </c>
      <c r="B109" s="289"/>
      <c r="C109" s="289"/>
      <c r="D109" s="289"/>
      <c r="E109" s="289"/>
      <c r="F109" s="289"/>
      <c r="G109" s="290"/>
    </row>
    <row r="110" spans="1:7" ht="25.5" hidden="1" outlineLevel="1">
      <c r="A110" s="16" t="s">
        <v>49</v>
      </c>
      <c r="B110" s="285"/>
      <c r="C110" s="286"/>
      <c r="D110" s="286"/>
      <c r="E110" s="286"/>
      <c r="F110" s="286"/>
      <c r="G110" s="287"/>
    </row>
    <row r="111" spans="1:7" ht="25.5" hidden="1" outlineLevel="1">
      <c r="A111" s="16" t="s">
        <v>50</v>
      </c>
      <c r="B111" s="285"/>
      <c r="C111" s="286"/>
      <c r="D111" s="286"/>
      <c r="E111" s="286"/>
      <c r="F111" s="286"/>
      <c r="G111" s="287"/>
    </row>
    <row r="112" spans="1:7" hidden="1" outlineLevel="1">
      <c r="A112" s="295"/>
      <c r="B112" s="296"/>
      <c r="C112" s="296"/>
      <c r="D112" s="296"/>
      <c r="E112" s="296"/>
      <c r="F112" s="296"/>
      <c r="G112" s="297"/>
    </row>
    <row r="113" spans="1:7" ht="25.5" hidden="1" outlineLevel="1">
      <c r="A113" s="16" t="s">
        <v>7</v>
      </c>
      <c r="B113" s="289"/>
      <c r="C113" s="33">
        <f>B113+C110</f>
        <v>0</v>
      </c>
      <c r="D113" s="33">
        <f>C113+D110</f>
        <v>0</v>
      </c>
      <c r="E113" s="33">
        <f>D113+E110</f>
        <v>0</v>
      </c>
      <c r="F113" s="33">
        <f>E113+F110</f>
        <v>0</v>
      </c>
      <c r="G113" s="298">
        <f>F113+G110</f>
        <v>0</v>
      </c>
    </row>
    <row r="114" spans="1:7" hidden="1" outlineLevel="1">
      <c r="A114" s="306" t="s">
        <v>19</v>
      </c>
      <c r="B114" s="299"/>
      <c r="C114" s="337">
        <f>B114+C109</f>
        <v>0</v>
      </c>
      <c r="D114" s="337">
        <f>C114+D109</f>
        <v>0</v>
      </c>
      <c r="E114" s="337">
        <f>D114+E109</f>
        <v>0</v>
      </c>
      <c r="F114" s="337">
        <f>E114+F109</f>
        <v>0</v>
      </c>
      <c r="G114" s="337">
        <f>F114+G109</f>
        <v>0</v>
      </c>
    </row>
    <row r="115" spans="1:7" ht="22.5" hidden="1" outlineLevel="1">
      <c r="A115" s="193" t="s">
        <v>410</v>
      </c>
      <c r="B115" s="186"/>
      <c r="C115" s="184"/>
      <c r="D115" s="184"/>
      <c r="E115" s="184"/>
      <c r="F115" s="184"/>
      <c r="G115" s="300"/>
    </row>
    <row r="116" spans="1:7" hidden="1" outlineLevel="1">
      <c r="A116" s="307" t="s">
        <v>56</v>
      </c>
      <c r="B116" s="299"/>
      <c r="C116" s="286"/>
      <c r="D116" s="184"/>
      <c r="E116" s="184"/>
      <c r="F116" s="184"/>
      <c r="G116" s="300"/>
    </row>
    <row r="117" spans="1:7" hidden="1" outlineLevel="1">
      <c r="A117" s="321" t="s">
        <v>373</v>
      </c>
      <c r="B117" s="322"/>
      <c r="C117" s="323"/>
      <c r="D117" s="324"/>
      <c r="E117" s="324"/>
      <c r="F117" s="324"/>
      <c r="G117" s="325"/>
    </row>
    <row r="118" spans="1:7" hidden="1" outlineLevel="1">
      <c r="A118" s="16" t="s">
        <v>51</v>
      </c>
      <c r="B118" s="29">
        <f t="shared" ref="B118:G118" si="22">IF(B114-B113&lt;0,0,B114-B113)</f>
        <v>0</v>
      </c>
      <c r="C118" s="29">
        <f t="shared" si="22"/>
        <v>0</v>
      </c>
      <c r="D118" s="29">
        <f t="shared" si="22"/>
        <v>0</v>
      </c>
      <c r="E118" s="29">
        <f t="shared" si="22"/>
        <v>0</v>
      </c>
      <c r="F118" s="29">
        <f t="shared" si="22"/>
        <v>0</v>
      </c>
      <c r="G118" s="35">
        <f t="shared" si="22"/>
        <v>0</v>
      </c>
    </row>
    <row r="119" spans="1:7" ht="13.5" hidden="1" outlineLevel="1" thickBot="1">
      <c r="A119" s="301" t="s">
        <v>52</v>
      </c>
      <c r="B119" s="302" t="e">
        <f t="shared" ref="B119:G119" si="23">B118/B98</f>
        <v>#DIV/0!</v>
      </c>
      <c r="C119" s="302" t="e">
        <f t="shared" si="23"/>
        <v>#DIV/0!</v>
      </c>
      <c r="D119" s="302" t="e">
        <f t="shared" si="23"/>
        <v>#DIV/0!</v>
      </c>
      <c r="E119" s="302" t="e">
        <f t="shared" si="23"/>
        <v>#DIV/0!</v>
      </c>
      <c r="F119" s="302" t="e">
        <f t="shared" si="23"/>
        <v>#DIV/0!</v>
      </c>
      <c r="G119" s="303" t="e">
        <f t="shared" si="23"/>
        <v>#DIV/0!</v>
      </c>
    </row>
    <row r="120" spans="1:7" ht="13.5" thickBot="1">
      <c r="B120" s="357">
        <f t="shared" ref="B120:G120" si="24">B108+B109-B110+B111</f>
        <v>0</v>
      </c>
      <c r="C120" s="357">
        <f t="shared" si="24"/>
        <v>0</v>
      </c>
      <c r="D120" s="357">
        <f t="shared" si="24"/>
        <v>0</v>
      </c>
      <c r="E120" s="357">
        <f t="shared" si="24"/>
        <v>0</v>
      </c>
      <c r="F120" s="357">
        <f t="shared" si="24"/>
        <v>0</v>
      </c>
      <c r="G120" s="357">
        <f t="shared" si="24"/>
        <v>0</v>
      </c>
    </row>
    <row r="121" spans="1:7" ht="51" collapsed="1">
      <c r="A121" s="2" t="s">
        <v>25</v>
      </c>
      <c r="B121" s="23" t="s">
        <v>16</v>
      </c>
      <c r="C121" s="23" t="s">
        <v>11</v>
      </c>
      <c r="D121" s="23" t="s">
        <v>12</v>
      </c>
      <c r="E121" s="23" t="s">
        <v>13</v>
      </c>
      <c r="F121" s="23" t="s">
        <v>14</v>
      </c>
      <c r="G121" s="24" t="s">
        <v>15</v>
      </c>
    </row>
    <row r="122" spans="1:7" hidden="1" outlineLevel="1">
      <c r="A122" s="281" t="s">
        <v>340</v>
      </c>
      <c r="B122" s="282"/>
      <c r="C122" s="282"/>
      <c r="D122" s="282"/>
      <c r="E122" s="282"/>
      <c r="F122" s="282"/>
      <c r="G122" s="283"/>
    </row>
    <row r="123" spans="1:7" hidden="1" outlineLevel="1">
      <c r="A123" s="284" t="s">
        <v>341</v>
      </c>
      <c r="B123" s="282"/>
      <c r="C123" s="282"/>
      <c r="D123" s="282"/>
      <c r="E123" s="282"/>
      <c r="F123" s="282"/>
      <c r="G123" s="283"/>
    </row>
    <row r="124" spans="1:7" hidden="1" outlineLevel="1">
      <c r="A124" s="314" t="s">
        <v>374</v>
      </c>
      <c r="B124" s="315"/>
      <c r="C124" s="315"/>
      <c r="D124" s="315"/>
      <c r="E124" s="315"/>
      <c r="F124" s="315"/>
      <c r="G124" s="316"/>
    </row>
    <row r="125" spans="1:7" hidden="1" outlineLevel="1">
      <c r="A125" s="284" t="s">
        <v>342</v>
      </c>
      <c r="B125" s="285"/>
      <c r="C125" s="286"/>
      <c r="D125" s="286"/>
      <c r="E125" s="286"/>
      <c r="F125" s="286"/>
      <c r="G125" s="287"/>
    </row>
    <row r="126" spans="1:7" hidden="1" outlineLevel="1">
      <c r="A126" s="288" t="s">
        <v>344</v>
      </c>
      <c r="B126" s="289"/>
      <c r="C126" s="289"/>
      <c r="D126" s="289"/>
      <c r="E126" s="289"/>
      <c r="F126" s="289"/>
      <c r="G126" s="290"/>
    </row>
    <row r="127" spans="1:7" ht="26.25" hidden="1" customHeight="1" outlineLevel="1">
      <c r="A127" s="178" t="s">
        <v>345</v>
      </c>
      <c r="B127" s="179"/>
      <c r="C127" s="179"/>
      <c r="D127" s="179"/>
      <c r="E127" s="179"/>
      <c r="F127" s="179"/>
      <c r="G127" s="180"/>
    </row>
    <row r="128" spans="1:7" hidden="1" outlineLevel="1">
      <c r="A128" s="178" t="s">
        <v>346</v>
      </c>
      <c r="B128" s="181"/>
      <c r="C128" s="181"/>
      <c r="D128" s="181"/>
      <c r="E128" s="181"/>
      <c r="F128" s="181"/>
      <c r="G128" s="182"/>
    </row>
    <row r="129" spans="1:7" hidden="1" outlineLevel="1">
      <c r="A129" s="314" t="s">
        <v>375</v>
      </c>
      <c r="B129" s="317"/>
      <c r="C129" s="318"/>
      <c r="D129" s="318"/>
      <c r="E129" s="318"/>
      <c r="F129" s="318"/>
      <c r="G129" s="319"/>
    </row>
    <row r="130" spans="1:7" hidden="1" outlineLevel="1">
      <c r="A130" s="305" t="s">
        <v>9</v>
      </c>
      <c r="B130" s="32">
        <f t="shared" ref="B130:G130" si="25">B122-B126</f>
        <v>0</v>
      </c>
      <c r="C130" s="32">
        <f t="shared" si="25"/>
        <v>0</v>
      </c>
      <c r="D130" s="32">
        <f t="shared" si="25"/>
        <v>0</v>
      </c>
      <c r="E130" s="32">
        <f t="shared" si="25"/>
        <v>0</v>
      </c>
      <c r="F130" s="32">
        <f t="shared" si="25"/>
        <v>0</v>
      </c>
      <c r="G130" s="46">
        <f t="shared" si="25"/>
        <v>0</v>
      </c>
    </row>
    <row r="131" spans="1:7" hidden="1" outlineLevel="1">
      <c r="A131" s="15" t="s">
        <v>347</v>
      </c>
      <c r="B131" s="289"/>
      <c r="C131" s="289"/>
      <c r="D131" s="289"/>
      <c r="E131" s="289"/>
      <c r="F131" s="289"/>
      <c r="G131" s="290"/>
    </row>
    <row r="132" spans="1:7" hidden="1" outlineLevel="1">
      <c r="A132" s="15" t="s">
        <v>3</v>
      </c>
      <c r="B132" s="32">
        <f t="shared" ref="B132:G132" si="26">B130+B131</f>
        <v>0</v>
      </c>
      <c r="C132" s="32">
        <f t="shared" si="26"/>
        <v>0</v>
      </c>
      <c r="D132" s="32">
        <f t="shared" si="26"/>
        <v>0</v>
      </c>
      <c r="E132" s="32">
        <f t="shared" si="26"/>
        <v>0</v>
      </c>
      <c r="F132" s="32">
        <f t="shared" si="26"/>
        <v>0</v>
      </c>
      <c r="G132" s="46">
        <f t="shared" si="26"/>
        <v>0</v>
      </c>
    </row>
    <row r="133" spans="1:7" hidden="1" outlineLevel="1">
      <c r="A133" s="15" t="s">
        <v>348</v>
      </c>
      <c r="B133" s="289"/>
      <c r="C133" s="289"/>
      <c r="D133" s="289"/>
      <c r="E133" s="289"/>
      <c r="F133" s="289"/>
      <c r="G133" s="290"/>
    </row>
    <row r="134" spans="1:7" ht="25.5" hidden="1" outlineLevel="1">
      <c r="A134" s="16" t="s">
        <v>49</v>
      </c>
      <c r="B134" s="285"/>
      <c r="C134" s="286"/>
      <c r="D134" s="286"/>
      <c r="E134" s="286"/>
      <c r="F134" s="286"/>
      <c r="G134" s="287"/>
    </row>
    <row r="135" spans="1:7" ht="25.5" hidden="1" outlineLevel="1">
      <c r="A135" s="16" t="s">
        <v>50</v>
      </c>
      <c r="B135" s="285"/>
      <c r="C135" s="286"/>
      <c r="D135" s="286"/>
      <c r="E135" s="286"/>
      <c r="F135" s="286"/>
      <c r="G135" s="287"/>
    </row>
    <row r="136" spans="1:7" hidden="1" outlineLevel="1">
      <c r="A136" s="295"/>
      <c r="B136" s="296"/>
      <c r="C136" s="296"/>
      <c r="D136" s="296"/>
      <c r="E136" s="296"/>
      <c r="F136" s="296"/>
      <c r="G136" s="297"/>
    </row>
    <row r="137" spans="1:7" ht="25.5" hidden="1" outlineLevel="1">
      <c r="A137" s="16" t="s">
        <v>7</v>
      </c>
      <c r="B137" s="289"/>
      <c r="C137" s="33">
        <f>B137+C134</f>
        <v>0</v>
      </c>
      <c r="D137" s="33">
        <f>C137+D134</f>
        <v>0</v>
      </c>
      <c r="E137" s="33">
        <f>D137+E134</f>
        <v>0</v>
      </c>
      <c r="F137" s="33">
        <f>E137+F134</f>
        <v>0</v>
      </c>
      <c r="G137" s="298">
        <f>F137+G134</f>
        <v>0</v>
      </c>
    </row>
    <row r="138" spans="1:7" hidden="1" outlineLevel="1">
      <c r="A138" s="306" t="s">
        <v>19</v>
      </c>
      <c r="B138" s="299"/>
      <c r="C138" s="337">
        <f>B138+C133</f>
        <v>0</v>
      </c>
      <c r="D138" s="337">
        <f>C138+D133</f>
        <v>0</v>
      </c>
      <c r="E138" s="337">
        <f>D138+E133</f>
        <v>0</v>
      </c>
      <c r="F138" s="337">
        <f>E138+F133</f>
        <v>0</v>
      </c>
      <c r="G138" s="337">
        <f>F138+G133</f>
        <v>0</v>
      </c>
    </row>
    <row r="139" spans="1:7" ht="22.5" hidden="1" outlineLevel="1">
      <c r="A139" s="193" t="s">
        <v>410</v>
      </c>
      <c r="B139" s="186"/>
      <c r="C139" s="184"/>
      <c r="D139" s="184"/>
      <c r="E139" s="184"/>
      <c r="F139" s="184"/>
      <c r="G139" s="300"/>
    </row>
    <row r="140" spans="1:7" hidden="1" outlineLevel="1">
      <c r="A140" s="307" t="s">
        <v>56</v>
      </c>
      <c r="B140" s="299"/>
      <c r="C140" s="286"/>
      <c r="D140" s="184"/>
      <c r="E140" s="184"/>
      <c r="F140" s="184"/>
      <c r="G140" s="300"/>
    </row>
    <row r="141" spans="1:7" hidden="1" outlineLevel="1">
      <c r="A141" s="321" t="s">
        <v>373</v>
      </c>
      <c r="B141" s="322"/>
      <c r="C141" s="323"/>
      <c r="D141" s="324"/>
      <c r="E141" s="324"/>
      <c r="F141" s="324"/>
      <c r="G141" s="325"/>
    </row>
    <row r="142" spans="1:7" hidden="1" outlineLevel="1">
      <c r="A142" s="16" t="s">
        <v>51</v>
      </c>
      <c r="B142" s="29">
        <f t="shared" ref="B142:G142" si="27">IF(B138-B137&lt;0,0,B138-B137)</f>
        <v>0</v>
      </c>
      <c r="C142" s="29">
        <f t="shared" si="27"/>
        <v>0</v>
      </c>
      <c r="D142" s="29">
        <f t="shared" si="27"/>
        <v>0</v>
      </c>
      <c r="E142" s="29">
        <f t="shared" si="27"/>
        <v>0</v>
      </c>
      <c r="F142" s="29">
        <f t="shared" si="27"/>
        <v>0</v>
      </c>
      <c r="G142" s="35">
        <f t="shared" si="27"/>
        <v>0</v>
      </c>
    </row>
    <row r="143" spans="1:7" ht="13.5" hidden="1" outlineLevel="1" thickBot="1">
      <c r="A143" s="301" t="s">
        <v>52</v>
      </c>
      <c r="B143" s="302" t="e">
        <f t="shared" ref="B143:G143" si="28">B142/B122</f>
        <v>#DIV/0!</v>
      </c>
      <c r="C143" s="302" t="e">
        <f t="shared" si="28"/>
        <v>#DIV/0!</v>
      </c>
      <c r="D143" s="302" t="e">
        <f t="shared" si="28"/>
        <v>#DIV/0!</v>
      </c>
      <c r="E143" s="302" t="e">
        <f t="shared" si="28"/>
        <v>#DIV/0!</v>
      </c>
      <c r="F143" s="302" t="e">
        <f t="shared" si="28"/>
        <v>#DIV/0!</v>
      </c>
      <c r="G143" s="303" t="e">
        <f t="shared" si="28"/>
        <v>#DIV/0!</v>
      </c>
    </row>
    <row r="144" spans="1:7" ht="13.5" thickBot="1">
      <c r="B144" s="357">
        <f t="shared" ref="B144:G144" si="29">B132+B133-B134+B135</f>
        <v>0</v>
      </c>
      <c r="C144" s="357">
        <f t="shared" si="29"/>
        <v>0</v>
      </c>
      <c r="D144" s="357">
        <f t="shared" si="29"/>
        <v>0</v>
      </c>
      <c r="E144" s="357">
        <f t="shared" si="29"/>
        <v>0</v>
      </c>
      <c r="F144" s="357">
        <f t="shared" si="29"/>
        <v>0</v>
      </c>
      <c r="G144" s="357">
        <f t="shared" si="29"/>
        <v>0</v>
      </c>
    </row>
    <row r="145" spans="1:7" ht="51" collapsed="1">
      <c r="A145" s="2" t="s">
        <v>26</v>
      </c>
      <c r="B145" s="23" t="s">
        <v>16</v>
      </c>
      <c r="C145" s="23" t="s">
        <v>11</v>
      </c>
      <c r="D145" s="23" t="s">
        <v>12</v>
      </c>
      <c r="E145" s="23" t="s">
        <v>13</v>
      </c>
      <c r="F145" s="23" t="s">
        <v>14</v>
      </c>
      <c r="G145" s="24" t="s">
        <v>15</v>
      </c>
    </row>
    <row r="146" spans="1:7" hidden="1" outlineLevel="1">
      <c r="A146" s="281" t="s">
        <v>340</v>
      </c>
      <c r="B146" s="282"/>
      <c r="C146" s="282"/>
      <c r="D146" s="282"/>
      <c r="E146" s="282"/>
      <c r="F146" s="282"/>
      <c r="G146" s="283"/>
    </row>
    <row r="147" spans="1:7" hidden="1" outlineLevel="1">
      <c r="A147" s="284" t="s">
        <v>341</v>
      </c>
      <c r="B147" s="282"/>
      <c r="C147" s="282"/>
      <c r="D147" s="282"/>
      <c r="E147" s="282"/>
      <c r="F147" s="282"/>
      <c r="G147" s="283"/>
    </row>
    <row r="148" spans="1:7" ht="15.75" hidden="1" customHeight="1" outlineLevel="1">
      <c r="A148" s="314" t="s">
        <v>374</v>
      </c>
      <c r="B148" s="315"/>
      <c r="C148" s="315"/>
      <c r="D148" s="315"/>
      <c r="E148" s="315"/>
      <c r="F148" s="315"/>
      <c r="G148" s="316"/>
    </row>
    <row r="149" spans="1:7" hidden="1" outlineLevel="1">
      <c r="A149" s="284" t="s">
        <v>342</v>
      </c>
      <c r="B149" s="285"/>
      <c r="C149" s="286"/>
      <c r="D149" s="286"/>
      <c r="E149" s="286"/>
      <c r="F149" s="286"/>
      <c r="G149" s="287"/>
    </row>
    <row r="150" spans="1:7" hidden="1" outlineLevel="1">
      <c r="A150" s="288" t="s">
        <v>344</v>
      </c>
      <c r="B150" s="289"/>
      <c r="C150" s="289"/>
      <c r="D150" s="289"/>
      <c r="E150" s="289"/>
      <c r="F150" s="289"/>
      <c r="G150" s="290"/>
    </row>
    <row r="151" spans="1:7" hidden="1" outlineLevel="1">
      <c r="A151" s="178" t="s">
        <v>345</v>
      </c>
      <c r="B151" s="179"/>
      <c r="C151" s="179"/>
      <c r="D151" s="179"/>
      <c r="E151" s="179"/>
      <c r="F151" s="179"/>
      <c r="G151" s="180"/>
    </row>
    <row r="152" spans="1:7" hidden="1" outlineLevel="1">
      <c r="A152" s="178" t="s">
        <v>346</v>
      </c>
      <c r="B152" s="181"/>
      <c r="C152" s="181"/>
      <c r="D152" s="181"/>
      <c r="E152" s="181"/>
      <c r="F152" s="181"/>
      <c r="G152" s="182"/>
    </row>
    <row r="153" spans="1:7" hidden="1" outlineLevel="1">
      <c r="A153" s="314" t="s">
        <v>375</v>
      </c>
      <c r="B153" s="317"/>
      <c r="C153" s="318"/>
      <c r="D153" s="318"/>
      <c r="E153" s="318"/>
      <c r="F153" s="318"/>
      <c r="G153" s="319"/>
    </row>
    <row r="154" spans="1:7" hidden="1" outlineLevel="1">
      <c r="A154" s="305" t="s">
        <v>9</v>
      </c>
      <c r="B154" s="32">
        <f t="shared" ref="B154:G154" si="30">B146-B150</f>
        <v>0</v>
      </c>
      <c r="C154" s="32">
        <f t="shared" si="30"/>
        <v>0</v>
      </c>
      <c r="D154" s="32">
        <f t="shared" si="30"/>
        <v>0</v>
      </c>
      <c r="E154" s="32">
        <f t="shared" si="30"/>
        <v>0</v>
      </c>
      <c r="F154" s="32">
        <f t="shared" si="30"/>
        <v>0</v>
      </c>
      <c r="G154" s="46">
        <f t="shared" si="30"/>
        <v>0</v>
      </c>
    </row>
    <row r="155" spans="1:7" hidden="1" outlineLevel="1">
      <c r="A155" s="15" t="s">
        <v>347</v>
      </c>
      <c r="B155" s="289"/>
      <c r="C155" s="289"/>
      <c r="D155" s="289"/>
      <c r="E155" s="289"/>
      <c r="F155" s="289"/>
      <c r="G155" s="290"/>
    </row>
    <row r="156" spans="1:7" hidden="1" outlineLevel="1">
      <c r="A156" s="15" t="s">
        <v>3</v>
      </c>
      <c r="B156" s="32">
        <f t="shared" ref="B156:G156" si="31">B154+B155</f>
        <v>0</v>
      </c>
      <c r="C156" s="32">
        <f t="shared" si="31"/>
        <v>0</v>
      </c>
      <c r="D156" s="32">
        <f t="shared" si="31"/>
        <v>0</v>
      </c>
      <c r="E156" s="32">
        <f t="shared" si="31"/>
        <v>0</v>
      </c>
      <c r="F156" s="32">
        <f t="shared" si="31"/>
        <v>0</v>
      </c>
      <c r="G156" s="46">
        <f t="shared" si="31"/>
        <v>0</v>
      </c>
    </row>
    <row r="157" spans="1:7" hidden="1" outlineLevel="1">
      <c r="A157" s="15" t="s">
        <v>348</v>
      </c>
      <c r="B157" s="289"/>
      <c r="C157" s="289"/>
      <c r="D157" s="289"/>
      <c r="E157" s="289"/>
      <c r="F157" s="289"/>
      <c r="G157" s="290"/>
    </row>
    <row r="158" spans="1:7" ht="25.5" hidden="1" outlineLevel="1">
      <c r="A158" s="16" t="s">
        <v>49</v>
      </c>
      <c r="B158" s="285"/>
      <c r="C158" s="286"/>
      <c r="D158" s="286"/>
      <c r="E158" s="286"/>
      <c r="F158" s="286"/>
      <c r="G158" s="287"/>
    </row>
    <row r="159" spans="1:7" ht="25.5" hidden="1" outlineLevel="1">
      <c r="A159" s="16" t="s">
        <v>50</v>
      </c>
      <c r="B159" s="285"/>
      <c r="C159" s="286"/>
      <c r="D159" s="286"/>
      <c r="E159" s="286"/>
      <c r="F159" s="286"/>
      <c r="G159" s="287"/>
    </row>
    <row r="160" spans="1:7" hidden="1" outlineLevel="1">
      <c r="A160" s="295"/>
      <c r="B160" s="296"/>
      <c r="C160" s="296"/>
      <c r="D160" s="296"/>
      <c r="E160" s="296"/>
      <c r="F160" s="296"/>
      <c r="G160" s="297"/>
    </row>
    <row r="161" spans="1:7" ht="25.5" hidden="1" outlineLevel="1">
      <c r="A161" s="16" t="s">
        <v>7</v>
      </c>
      <c r="B161" s="289"/>
      <c r="C161" s="33">
        <f>B161+C158</f>
        <v>0</v>
      </c>
      <c r="D161" s="33">
        <f>C161+D158</f>
        <v>0</v>
      </c>
      <c r="E161" s="33">
        <f>D161+E158</f>
        <v>0</v>
      </c>
      <c r="F161" s="33">
        <f>E161+F158</f>
        <v>0</v>
      </c>
      <c r="G161" s="298">
        <f>F161+G158</f>
        <v>0</v>
      </c>
    </row>
    <row r="162" spans="1:7" hidden="1" outlineLevel="1">
      <c r="A162" s="306" t="s">
        <v>19</v>
      </c>
      <c r="B162" s="299"/>
      <c r="C162" s="337">
        <f>B162+C157</f>
        <v>0</v>
      </c>
      <c r="D162" s="337">
        <f>C162+D157</f>
        <v>0</v>
      </c>
      <c r="E162" s="337">
        <f>D162+E157</f>
        <v>0</v>
      </c>
      <c r="F162" s="337">
        <f>E162+F157</f>
        <v>0</v>
      </c>
      <c r="G162" s="337">
        <f>F162+G157</f>
        <v>0</v>
      </c>
    </row>
    <row r="163" spans="1:7" ht="22.5" hidden="1" outlineLevel="1">
      <c r="A163" s="193" t="s">
        <v>410</v>
      </c>
      <c r="B163" s="186"/>
      <c r="C163" s="184"/>
      <c r="D163" s="184"/>
      <c r="E163" s="184"/>
      <c r="F163" s="184"/>
      <c r="G163" s="300"/>
    </row>
    <row r="164" spans="1:7" hidden="1" outlineLevel="1">
      <c r="A164" s="307" t="s">
        <v>56</v>
      </c>
      <c r="B164" s="299"/>
      <c r="C164" s="286"/>
      <c r="D164" s="184"/>
      <c r="E164" s="184"/>
      <c r="F164" s="184"/>
      <c r="G164" s="300"/>
    </row>
    <row r="165" spans="1:7" hidden="1" outlineLevel="1">
      <c r="A165" s="321" t="s">
        <v>373</v>
      </c>
      <c r="B165" s="322"/>
      <c r="C165" s="323"/>
      <c r="D165" s="324"/>
      <c r="E165" s="324"/>
      <c r="F165" s="324"/>
      <c r="G165" s="325"/>
    </row>
    <row r="166" spans="1:7" hidden="1" outlineLevel="1">
      <c r="A166" s="16" t="s">
        <v>51</v>
      </c>
      <c r="B166" s="29">
        <f t="shared" ref="B166:G166" si="32">IF(B162-B161&lt;0,0,B162-B161)</f>
        <v>0</v>
      </c>
      <c r="C166" s="29">
        <f t="shared" si="32"/>
        <v>0</v>
      </c>
      <c r="D166" s="29">
        <f t="shared" si="32"/>
        <v>0</v>
      </c>
      <c r="E166" s="29">
        <f t="shared" si="32"/>
        <v>0</v>
      </c>
      <c r="F166" s="29">
        <f t="shared" si="32"/>
        <v>0</v>
      </c>
      <c r="G166" s="35">
        <f t="shared" si="32"/>
        <v>0</v>
      </c>
    </row>
    <row r="167" spans="1:7" ht="13.5" hidden="1" outlineLevel="1" thickBot="1">
      <c r="A167" s="301" t="s">
        <v>52</v>
      </c>
      <c r="B167" s="302" t="e">
        <f t="shared" ref="B167:G167" si="33">B166/B146</f>
        <v>#DIV/0!</v>
      </c>
      <c r="C167" s="302" t="e">
        <f t="shared" si="33"/>
        <v>#DIV/0!</v>
      </c>
      <c r="D167" s="302" t="e">
        <f t="shared" si="33"/>
        <v>#DIV/0!</v>
      </c>
      <c r="E167" s="302" t="e">
        <f t="shared" si="33"/>
        <v>#DIV/0!</v>
      </c>
      <c r="F167" s="302" t="e">
        <f t="shared" si="33"/>
        <v>#DIV/0!</v>
      </c>
      <c r="G167" s="303" t="e">
        <f t="shared" si="33"/>
        <v>#DIV/0!</v>
      </c>
    </row>
    <row r="168" spans="1:7" ht="13.5" thickBot="1">
      <c r="B168" s="357">
        <f t="shared" ref="B168:G168" si="34">B156+B157-B158+B159</f>
        <v>0</v>
      </c>
      <c r="C168" s="357">
        <f t="shared" si="34"/>
        <v>0</v>
      </c>
      <c r="D168" s="357">
        <f t="shared" si="34"/>
        <v>0</v>
      </c>
      <c r="E168" s="357">
        <f t="shared" si="34"/>
        <v>0</v>
      </c>
      <c r="F168" s="357">
        <f t="shared" si="34"/>
        <v>0</v>
      </c>
      <c r="G168" s="357">
        <f t="shared" si="34"/>
        <v>0</v>
      </c>
    </row>
    <row r="169" spans="1:7" ht="36" customHeight="1" collapsed="1">
      <c r="A169" s="2" t="s">
        <v>27</v>
      </c>
      <c r="B169" s="23" t="s">
        <v>16</v>
      </c>
      <c r="C169" s="23" t="s">
        <v>11</v>
      </c>
      <c r="D169" s="23" t="s">
        <v>12</v>
      </c>
      <c r="E169" s="23" t="s">
        <v>13</v>
      </c>
      <c r="F169" s="23" t="s">
        <v>14</v>
      </c>
      <c r="G169" s="24" t="s">
        <v>15</v>
      </c>
    </row>
    <row r="170" spans="1:7" hidden="1" outlineLevel="1">
      <c r="A170" s="281" t="s">
        <v>340</v>
      </c>
      <c r="B170" s="282"/>
      <c r="C170" s="282"/>
      <c r="D170" s="282"/>
      <c r="E170" s="282"/>
      <c r="F170" s="282"/>
      <c r="G170" s="283"/>
    </row>
    <row r="171" spans="1:7" hidden="1" outlineLevel="1">
      <c r="A171" s="284" t="s">
        <v>341</v>
      </c>
      <c r="B171" s="282"/>
      <c r="C171" s="282"/>
      <c r="D171" s="282"/>
      <c r="E171" s="282"/>
      <c r="F171" s="282"/>
      <c r="G171" s="283"/>
    </row>
    <row r="172" spans="1:7" hidden="1" outlineLevel="1">
      <c r="A172" s="314" t="s">
        <v>374</v>
      </c>
      <c r="B172" s="315"/>
      <c r="C172" s="315"/>
      <c r="D172" s="315"/>
      <c r="E172" s="315"/>
      <c r="F172" s="315"/>
      <c r="G172" s="316"/>
    </row>
    <row r="173" spans="1:7" hidden="1" outlineLevel="1">
      <c r="A173" s="284" t="s">
        <v>342</v>
      </c>
      <c r="B173" s="285"/>
      <c r="C173" s="286"/>
      <c r="D173" s="286"/>
      <c r="E173" s="286"/>
      <c r="F173" s="286"/>
      <c r="G173" s="287"/>
    </row>
    <row r="174" spans="1:7" hidden="1" outlineLevel="1">
      <c r="A174" s="288" t="s">
        <v>344</v>
      </c>
      <c r="B174" s="289"/>
      <c r="C174" s="289"/>
      <c r="D174" s="289"/>
      <c r="E174" s="289"/>
      <c r="F174" s="289"/>
      <c r="G174" s="290"/>
    </row>
    <row r="175" spans="1:7" hidden="1" outlineLevel="1">
      <c r="A175" s="178" t="s">
        <v>345</v>
      </c>
      <c r="B175" s="179"/>
      <c r="C175" s="179"/>
      <c r="D175" s="179"/>
      <c r="E175" s="179"/>
      <c r="F175" s="179"/>
      <c r="G175" s="180"/>
    </row>
    <row r="176" spans="1:7" hidden="1" outlineLevel="1">
      <c r="A176" s="178" t="s">
        <v>346</v>
      </c>
      <c r="B176" s="181"/>
      <c r="C176" s="181"/>
      <c r="D176" s="181"/>
      <c r="E176" s="181"/>
      <c r="F176" s="181"/>
      <c r="G176" s="182"/>
    </row>
    <row r="177" spans="1:7" hidden="1" outlineLevel="1">
      <c r="A177" s="314" t="s">
        <v>375</v>
      </c>
      <c r="B177" s="317"/>
      <c r="C177" s="318"/>
      <c r="D177" s="318"/>
      <c r="E177" s="318"/>
      <c r="F177" s="318"/>
      <c r="G177" s="319"/>
    </row>
    <row r="178" spans="1:7" hidden="1" outlineLevel="1">
      <c r="A178" s="305" t="s">
        <v>9</v>
      </c>
      <c r="B178" s="32">
        <f t="shared" ref="B178:G178" si="35">B170-B174</f>
        <v>0</v>
      </c>
      <c r="C178" s="32">
        <f t="shared" si="35"/>
        <v>0</v>
      </c>
      <c r="D178" s="32">
        <f t="shared" si="35"/>
        <v>0</v>
      </c>
      <c r="E178" s="32">
        <f t="shared" si="35"/>
        <v>0</v>
      </c>
      <c r="F178" s="32">
        <f t="shared" si="35"/>
        <v>0</v>
      </c>
      <c r="G178" s="46">
        <f t="shared" si="35"/>
        <v>0</v>
      </c>
    </row>
    <row r="179" spans="1:7" hidden="1" outlineLevel="1">
      <c r="A179" s="15" t="s">
        <v>347</v>
      </c>
      <c r="B179" s="289"/>
      <c r="C179" s="289"/>
      <c r="D179" s="289"/>
      <c r="E179" s="289"/>
      <c r="F179" s="289"/>
      <c r="G179" s="290"/>
    </row>
    <row r="180" spans="1:7" hidden="1" outlineLevel="1">
      <c r="A180" s="15" t="s">
        <v>3</v>
      </c>
      <c r="B180" s="32">
        <f t="shared" ref="B180:G180" si="36">B178+B179</f>
        <v>0</v>
      </c>
      <c r="C180" s="32">
        <f t="shared" si="36"/>
        <v>0</v>
      </c>
      <c r="D180" s="32">
        <f t="shared" si="36"/>
        <v>0</v>
      </c>
      <c r="E180" s="32">
        <f t="shared" si="36"/>
        <v>0</v>
      </c>
      <c r="F180" s="32">
        <f t="shared" si="36"/>
        <v>0</v>
      </c>
      <c r="G180" s="46">
        <f t="shared" si="36"/>
        <v>0</v>
      </c>
    </row>
    <row r="181" spans="1:7" hidden="1" outlineLevel="1">
      <c r="A181" s="15" t="s">
        <v>348</v>
      </c>
      <c r="B181" s="289"/>
      <c r="C181" s="289"/>
      <c r="D181" s="289"/>
      <c r="E181" s="289"/>
      <c r="F181" s="289"/>
      <c r="G181" s="290"/>
    </row>
    <row r="182" spans="1:7" ht="25.5" hidden="1" outlineLevel="1">
      <c r="A182" s="16" t="s">
        <v>49</v>
      </c>
      <c r="B182" s="285"/>
      <c r="C182" s="286"/>
      <c r="D182" s="286"/>
      <c r="E182" s="286"/>
      <c r="F182" s="286"/>
      <c r="G182" s="287"/>
    </row>
    <row r="183" spans="1:7" ht="25.5" hidden="1" outlineLevel="1">
      <c r="A183" s="16" t="s">
        <v>50</v>
      </c>
      <c r="B183" s="285"/>
      <c r="C183" s="286"/>
      <c r="D183" s="286"/>
      <c r="E183" s="286"/>
      <c r="F183" s="286"/>
      <c r="G183" s="287"/>
    </row>
    <row r="184" spans="1:7" hidden="1" outlineLevel="1">
      <c r="A184" s="295"/>
      <c r="B184" s="296"/>
      <c r="C184" s="296"/>
      <c r="D184" s="296"/>
      <c r="E184" s="296"/>
      <c r="F184" s="296"/>
      <c r="G184" s="297"/>
    </row>
    <row r="185" spans="1:7" ht="25.5" hidden="1" outlineLevel="1">
      <c r="A185" s="16" t="s">
        <v>7</v>
      </c>
      <c r="B185" s="289"/>
      <c r="C185" s="33">
        <f>B185+C182</f>
        <v>0</v>
      </c>
      <c r="D185" s="33">
        <f>C185+D182</f>
        <v>0</v>
      </c>
      <c r="E185" s="33">
        <f>D185+E182</f>
        <v>0</v>
      </c>
      <c r="F185" s="33">
        <f>E185+F182</f>
        <v>0</v>
      </c>
      <c r="G185" s="298">
        <f>F185+G182</f>
        <v>0</v>
      </c>
    </row>
    <row r="186" spans="1:7" hidden="1" outlineLevel="1">
      <c r="A186" s="306" t="s">
        <v>19</v>
      </c>
      <c r="B186" s="299"/>
      <c r="C186" s="337">
        <f>B186+C181</f>
        <v>0</v>
      </c>
      <c r="D186" s="337">
        <f>C186+D181</f>
        <v>0</v>
      </c>
      <c r="E186" s="337">
        <f>D186+E181</f>
        <v>0</v>
      </c>
      <c r="F186" s="337">
        <f>E186+F181</f>
        <v>0</v>
      </c>
      <c r="G186" s="337">
        <f>F186+G181</f>
        <v>0</v>
      </c>
    </row>
    <row r="187" spans="1:7" ht="22.5" hidden="1" outlineLevel="1">
      <c r="A187" s="193" t="s">
        <v>410</v>
      </c>
      <c r="B187" s="186"/>
      <c r="C187" s="184"/>
      <c r="D187" s="184"/>
      <c r="E187" s="184"/>
      <c r="F187" s="184"/>
      <c r="G187" s="300"/>
    </row>
    <row r="188" spans="1:7" hidden="1" outlineLevel="1">
      <c r="A188" s="307" t="s">
        <v>56</v>
      </c>
      <c r="B188" s="299"/>
      <c r="C188" s="286"/>
      <c r="D188" s="184"/>
      <c r="E188" s="184"/>
      <c r="F188" s="184"/>
      <c r="G188" s="300"/>
    </row>
    <row r="189" spans="1:7" hidden="1" outlineLevel="1">
      <c r="A189" s="321" t="s">
        <v>373</v>
      </c>
      <c r="B189" s="322"/>
      <c r="C189" s="323"/>
      <c r="D189" s="324"/>
      <c r="E189" s="324"/>
      <c r="F189" s="324"/>
      <c r="G189" s="325"/>
    </row>
    <row r="190" spans="1:7" ht="24.75" hidden="1" customHeight="1" outlineLevel="1">
      <c r="A190" s="16" t="s">
        <v>51</v>
      </c>
      <c r="B190" s="29">
        <f t="shared" ref="B190:G190" si="37">IF(B186-B185&lt;0,0,B186-B185)</f>
        <v>0</v>
      </c>
      <c r="C190" s="29">
        <f t="shared" si="37"/>
        <v>0</v>
      </c>
      <c r="D190" s="29">
        <f t="shared" si="37"/>
        <v>0</v>
      </c>
      <c r="E190" s="29">
        <f t="shared" si="37"/>
        <v>0</v>
      </c>
      <c r="F190" s="29">
        <f t="shared" si="37"/>
        <v>0</v>
      </c>
      <c r="G190" s="35">
        <f t="shared" si="37"/>
        <v>0</v>
      </c>
    </row>
    <row r="191" spans="1:7" ht="13.5" hidden="1" outlineLevel="1" thickBot="1">
      <c r="A191" s="301" t="s">
        <v>52</v>
      </c>
      <c r="B191" s="302" t="e">
        <f t="shared" ref="B191:G191" si="38">B190/B170</f>
        <v>#DIV/0!</v>
      </c>
      <c r="C191" s="302" t="e">
        <f t="shared" si="38"/>
        <v>#DIV/0!</v>
      </c>
      <c r="D191" s="302" t="e">
        <f t="shared" si="38"/>
        <v>#DIV/0!</v>
      </c>
      <c r="E191" s="302" t="e">
        <f t="shared" si="38"/>
        <v>#DIV/0!</v>
      </c>
      <c r="F191" s="302" t="e">
        <f t="shared" si="38"/>
        <v>#DIV/0!</v>
      </c>
      <c r="G191" s="303" t="e">
        <f t="shared" si="38"/>
        <v>#DIV/0!</v>
      </c>
    </row>
    <row r="192" spans="1:7" ht="13.5" thickBot="1">
      <c r="B192" s="357">
        <f t="shared" ref="B192:G192" si="39">B180+B181-B182+B183</f>
        <v>0</v>
      </c>
      <c r="C192" s="357">
        <f t="shared" si="39"/>
        <v>0</v>
      </c>
      <c r="D192" s="357">
        <f t="shared" si="39"/>
        <v>0</v>
      </c>
      <c r="E192" s="357">
        <f t="shared" si="39"/>
        <v>0</v>
      </c>
      <c r="F192" s="357">
        <f t="shared" si="39"/>
        <v>0</v>
      </c>
      <c r="G192" s="357">
        <f t="shared" si="39"/>
        <v>0</v>
      </c>
    </row>
    <row r="193" spans="1:7" ht="51" collapsed="1">
      <c r="A193" s="2" t="s">
        <v>28</v>
      </c>
      <c r="B193" s="23" t="s">
        <v>16</v>
      </c>
      <c r="C193" s="23" t="s">
        <v>11</v>
      </c>
      <c r="D193" s="23" t="s">
        <v>12</v>
      </c>
      <c r="E193" s="23" t="s">
        <v>13</v>
      </c>
      <c r="F193" s="23" t="s">
        <v>14</v>
      </c>
      <c r="G193" s="24" t="s">
        <v>15</v>
      </c>
    </row>
    <row r="194" spans="1:7" hidden="1" outlineLevel="1">
      <c r="A194" s="281" t="s">
        <v>340</v>
      </c>
      <c r="B194" s="282"/>
      <c r="C194" s="282"/>
      <c r="D194" s="282"/>
      <c r="E194" s="282"/>
      <c r="F194" s="282"/>
      <c r="G194" s="283"/>
    </row>
    <row r="195" spans="1:7" hidden="1" outlineLevel="1">
      <c r="A195" s="284" t="s">
        <v>341</v>
      </c>
      <c r="B195" s="282"/>
      <c r="C195" s="282"/>
      <c r="D195" s="282"/>
      <c r="E195" s="282"/>
      <c r="F195" s="282"/>
      <c r="G195" s="283"/>
    </row>
    <row r="196" spans="1:7" hidden="1" outlineLevel="1">
      <c r="A196" s="314" t="s">
        <v>374</v>
      </c>
      <c r="B196" s="315"/>
      <c r="C196" s="315"/>
      <c r="D196" s="315"/>
      <c r="E196" s="315"/>
      <c r="F196" s="315"/>
      <c r="G196" s="316"/>
    </row>
    <row r="197" spans="1:7" hidden="1" outlineLevel="1">
      <c r="A197" s="284" t="s">
        <v>342</v>
      </c>
      <c r="B197" s="285"/>
      <c r="C197" s="286"/>
      <c r="D197" s="286"/>
      <c r="E197" s="286"/>
      <c r="F197" s="286"/>
      <c r="G197" s="287"/>
    </row>
    <row r="198" spans="1:7" hidden="1" outlineLevel="1">
      <c r="A198" s="288" t="s">
        <v>344</v>
      </c>
      <c r="B198" s="289"/>
      <c r="C198" s="289"/>
      <c r="D198" s="289"/>
      <c r="E198" s="289"/>
      <c r="F198" s="289"/>
      <c r="G198" s="290"/>
    </row>
    <row r="199" spans="1:7" hidden="1" outlineLevel="1">
      <c r="A199" s="178" t="s">
        <v>345</v>
      </c>
      <c r="B199" s="179"/>
      <c r="C199" s="179"/>
      <c r="D199" s="179"/>
      <c r="E199" s="179"/>
      <c r="F199" s="179"/>
      <c r="G199" s="180"/>
    </row>
    <row r="200" spans="1:7" hidden="1" outlineLevel="1">
      <c r="A200" s="178" t="s">
        <v>346</v>
      </c>
      <c r="B200" s="181"/>
      <c r="C200" s="181"/>
      <c r="D200" s="181"/>
      <c r="E200" s="181"/>
      <c r="F200" s="181"/>
      <c r="G200" s="182"/>
    </row>
    <row r="201" spans="1:7" hidden="1" outlineLevel="1">
      <c r="A201" s="314" t="s">
        <v>375</v>
      </c>
      <c r="B201" s="317"/>
      <c r="C201" s="318"/>
      <c r="D201" s="318"/>
      <c r="E201" s="318"/>
      <c r="F201" s="318"/>
      <c r="G201" s="319"/>
    </row>
    <row r="202" spans="1:7" hidden="1" outlineLevel="1">
      <c r="A202" s="305" t="s">
        <v>9</v>
      </c>
      <c r="B202" s="32">
        <f t="shared" ref="B202:G202" si="40">B194-B198</f>
        <v>0</v>
      </c>
      <c r="C202" s="32">
        <f t="shared" si="40"/>
        <v>0</v>
      </c>
      <c r="D202" s="32">
        <f t="shared" si="40"/>
        <v>0</v>
      </c>
      <c r="E202" s="32">
        <f t="shared" si="40"/>
        <v>0</v>
      </c>
      <c r="F202" s="32">
        <f t="shared" si="40"/>
        <v>0</v>
      </c>
      <c r="G202" s="46">
        <f t="shared" si="40"/>
        <v>0</v>
      </c>
    </row>
    <row r="203" spans="1:7" hidden="1" outlineLevel="1">
      <c r="A203" s="15" t="s">
        <v>347</v>
      </c>
      <c r="B203" s="289"/>
      <c r="C203" s="289"/>
      <c r="D203" s="289"/>
      <c r="E203" s="289"/>
      <c r="F203" s="289"/>
      <c r="G203" s="290"/>
    </row>
    <row r="204" spans="1:7" hidden="1" outlineLevel="1">
      <c r="A204" s="15" t="s">
        <v>3</v>
      </c>
      <c r="B204" s="32">
        <f t="shared" ref="B204:G204" si="41">B202+B203</f>
        <v>0</v>
      </c>
      <c r="C204" s="32">
        <f t="shared" si="41"/>
        <v>0</v>
      </c>
      <c r="D204" s="32">
        <f t="shared" si="41"/>
        <v>0</v>
      </c>
      <c r="E204" s="32">
        <f t="shared" si="41"/>
        <v>0</v>
      </c>
      <c r="F204" s="32">
        <f t="shared" si="41"/>
        <v>0</v>
      </c>
      <c r="G204" s="46">
        <f t="shared" si="41"/>
        <v>0</v>
      </c>
    </row>
    <row r="205" spans="1:7" hidden="1" outlineLevel="1">
      <c r="A205" s="15" t="s">
        <v>348</v>
      </c>
      <c r="B205" s="289"/>
      <c r="C205" s="289"/>
      <c r="D205" s="289"/>
      <c r="E205" s="289"/>
      <c r="F205" s="289"/>
      <c r="G205" s="290"/>
    </row>
    <row r="206" spans="1:7" ht="25.5" hidden="1" outlineLevel="1">
      <c r="A206" s="16" t="s">
        <v>49</v>
      </c>
      <c r="B206" s="285"/>
      <c r="C206" s="286"/>
      <c r="D206" s="286"/>
      <c r="E206" s="286"/>
      <c r="F206" s="286"/>
      <c r="G206" s="287"/>
    </row>
    <row r="207" spans="1:7" ht="25.5" hidden="1" outlineLevel="1">
      <c r="A207" s="16" t="s">
        <v>50</v>
      </c>
      <c r="B207" s="285"/>
      <c r="C207" s="286"/>
      <c r="D207" s="286"/>
      <c r="E207" s="286"/>
      <c r="F207" s="286"/>
      <c r="G207" s="287"/>
    </row>
    <row r="208" spans="1:7" hidden="1" outlineLevel="1">
      <c r="A208" s="295"/>
      <c r="B208" s="296"/>
      <c r="C208" s="296"/>
      <c r="D208" s="296"/>
      <c r="E208" s="296"/>
      <c r="F208" s="296"/>
      <c r="G208" s="297"/>
    </row>
    <row r="209" spans="1:7" ht="25.5" hidden="1" outlineLevel="1">
      <c r="A209" s="16" t="s">
        <v>7</v>
      </c>
      <c r="B209" s="289"/>
      <c r="C209" s="33">
        <f>B209+C206</f>
        <v>0</v>
      </c>
      <c r="D209" s="33">
        <f>C209+D206</f>
        <v>0</v>
      </c>
      <c r="E209" s="33">
        <f>D209+E206</f>
        <v>0</v>
      </c>
      <c r="F209" s="33">
        <f>E209+F206</f>
        <v>0</v>
      </c>
      <c r="G209" s="298">
        <f>F209+G206</f>
        <v>0</v>
      </c>
    </row>
    <row r="210" spans="1:7" hidden="1" outlineLevel="1">
      <c r="A210" s="306" t="s">
        <v>19</v>
      </c>
      <c r="B210" s="299"/>
      <c r="C210" s="337">
        <f>B210+C205</f>
        <v>0</v>
      </c>
      <c r="D210" s="337">
        <f>C210+D205</f>
        <v>0</v>
      </c>
      <c r="E210" s="337">
        <f>D210+E205</f>
        <v>0</v>
      </c>
      <c r="F210" s="337">
        <f>E210+F205</f>
        <v>0</v>
      </c>
      <c r="G210" s="337">
        <f>F210+G205</f>
        <v>0</v>
      </c>
    </row>
    <row r="211" spans="1:7" ht="24.75" hidden="1" customHeight="1" outlineLevel="1">
      <c r="A211" s="193" t="s">
        <v>410</v>
      </c>
      <c r="B211" s="186"/>
      <c r="C211" s="184"/>
      <c r="D211" s="184"/>
      <c r="E211" s="184"/>
      <c r="F211" s="184"/>
      <c r="G211" s="300"/>
    </row>
    <row r="212" spans="1:7" hidden="1" outlineLevel="1">
      <c r="A212" s="307" t="s">
        <v>56</v>
      </c>
      <c r="B212" s="299"/>
      <c r="C212" s="286"/>
      <c r="D212" s="184"/>
      <c r="E212" s="184"/>
      <c r="F212" s="184"/>
      <c r="G212" s="300"/>
    </row>
    <row r="213" spans="1:7" hidden="1" outlineLevel="1">
      <c r="A213" s="321" t="s">
        <v>373</v>
      </c>
      <c r="B213" s="322"/>
      <c r="C213" s="323"/>
      <c r="D213" s="324"/>
      <c r="E213" s="324"/>
      <c r="F213" s="324"/>
      <c r="G213" s="325"/>
    </row>
    <row r="214" spans="1:7" hidden="1" outlineLevel="1">
      <c r="A214" s="16" t="s">
        <v>51</v>
      </c>
      <c r="B214" s="29">
        <f t="shared" ref="B214:G214" si="42">IF(B210-B209&lt;0,0,B210-B209)</f>
        <v>0</v>
      </c>
      <c r="C214" s="29">
        <f t="shared" si="42"/>
        <v>0</v>
      </c>
      <c r="D214" s="29">
        <f t="shared" si="42"/>
        <v>0</v>
      </c>
      <c r="E214" s="29">
        <f t="shared" si="42"/>
        <v>0</v>
      </c>
      <c r="F214" s="29">
        <f t="shared" si="42"/>
        <v>0</v>
      </c>
      <c r="G214" s="35">
        <f t="shared" si="42"/>
        <v>0</v>
      </c>
    </row>
    <row r="215" spans="1:7" ht="13.5" hidden="1" outlineLevel="1" thickBot="1">
      <c r="A215" s="301" t="s">
        <v>52</v>
      </c>
      <c r="B215" s="302" t="e">
        <f t="shared" ref="B215:G215" si="43">B214/B194</f>
        <v>#DIV/0!</v>
      </c>
      <c r="C215" s="302" t="e">
        <f t="shared" si="43"/>
        <v>#DIV/0!</v>
      </c>
      <c r="D215" s="302" t="e">
        <f t="shared" si="43"/>
        <v>#DIV/0!</v>
      </c>
      <c r="E215" s="302" t="e">
        <f t="shared" si="43"/>
        <v>#DIV/0!</v>
      </c>
      <c r="F215" s="302" t="e">
        <f t="shared" si="43"/>
        <v>#DIV/0!</v>
      </c>
      <c r="G215" s="303" t="e">
        <f t="shared" si="43"/>
        <v>#DIV/0!</v>
      </c>
    </row>
    <row r="216" spans="1:7" ht="13.5" thickBot="1">
      <c r="B216" s="357">
        <f t="shared" ref="B216:G216" si="44">B204+B205-B206+B207</f>
        <v>0</v>
      </c>
      <c r="C216" s="357">
        <f t="shared" si="44"/>
        <v>0</v>
      </c>
      <c r="D216" s="357">
        <f t="shared" si="44"/>
        <v>0</v>
      </c>
      <c r="E216" s="357">
        <f t="shared" si="44"/>
        <v>0</v>
      </c>
      <c r="F216" s="357">
        <f t="shared" si="44"/>
        <v>0</v>
      </c>
      <c r="G216" s="357">
        <f t="shared" si="44"/>
        <v>0</v>
      </c>
    </row>
    <row r="217" spans="1:7" ht="51" collapsed="1">
      <c r="A217" s="2" t="s">
        <v>29</v>
      </c>
      <c r="B217" s="23" t="s">
        <v>16</v>
      </c>
      <c r="C217" s="23" t="s">
        <v>11</v>
      </c>
      <c r="D217" s="23" t="s">
        <v>12</v>
      </c>
      <c r="E217" s="23" t="s">
        <v>13</v>
      </c>
      <c r="F217" s="23" t="s">
        <v>14</v>
      </c>
      <c r="G217" s="24" t="s">
        <v>15</v>
      </c>
    </row>
    <row r="218" spans="1:7" hidden="1" outlineLevel="1">
      <c r="A218" s="281" t="s">
        <v>340</v>
      </c>
      <c r="B218" s="282"/>
      <c r="C218" s="282"/>
      <c r="D218" s="282"/>
      <c r="E218" s="282"/>
      <c r="F218" s="282"/>
      <c r="G218" s="283"/>
    </row>
    <row r="219" spans="1:7" hidden="1" outlineLevel="1">
      <c r="A219" s="284" t="s">
        <v>341</v>
      </c>
      <c r="B219" s="282"/>
      <c r="C219" s="282"/>
      <c r="D219" s="282"/>
      <c r="E219" s="282"/>
      <c r="F219" s="282"/>
      <c r="G219" s="283"/>
    </row>
    <row r="220" spans="1:7" hidden="1" outlineLevel="1">
      <c r="A220" s="314" t="s">
        <v>374</v>
      </c>
      <c r="B220" s="315"/>
      <c r="C220" s="315"/>
      <c r="D220" s="315"/>
      <c r="E220" s="315"/>
      <c r="F220" s="315"/>
      <c r="G220" s="316"/>
    </row>
    <row r="221" spans="1:7" hidden="1" outlineLevel="1">
      <c r="A221" s="284" t="s">
        <v>342</v>
      </c>
      <c r="B221" s="285"/>
      <c r="C221" s="286"/>
      <c r="D221" s="286"/>
      <c r="E221" s="286"/>
      <c r="F221" s="286"/>
      <c r="G221" s="287"/>
    </row>
    <row r="222" spans="1:7" hidden="1" outlineLevel="1">
      <c r="A222" s="288" t="s">
        <v>344</v>
      </c>
      <c r="B222" s="289"/>
      <c r="C222" s="289"/>
      <c r="D222" s="289"/>
      <c r="E222" s="289"/>
      <c r="F222" s="289"/>
      <c r="G222" s="290"/>
    </row>
    <row r="223" spans="1:7" hidden="1" outlineLevel="1">
      <c r="A223" s="178" t="s">
        <v>345</v>
      </c>
      <c r="B223" s="179"/>
      <c r="C223" s="179"/>
      <c r="D223" s="179"/>
      <c r="E223" s="179"/>
      <c r="F223" s="179"/>
      <c r="G223" s="180"/>
    </row>
    <row r="224" spans="1:7" hidden="1" outlineLevel="1">
      <c r="A224" s="178" t="s">
        <v>346</v>
      </c>
      <c r="B224" s="181"/>
      <c r="C224" s="181"/>
      <c r="D224" s="181"/>
      <c r="E224" s="181"/>
      <c r="F224" s="181"/>
      <c r="G224" s="182"/>
    </row>
    <row r="225" spans="1:7" hidden="1" outlineLevel="1">
      <c r="A225" s="314" t="s">
        <v>375</v>
      </c>
      <c r="B225" s="317"/>
      <c r="C225" s="318"/>
      <c r="D225" s="318"/>
      <c r="E225" s="318"/>
      <c r="F225" s="318"/>
      <c r="G225" s="319"/>
    </row>
    <row r="226" spans="1:7" hidden="1" outlineLevel="1">
      <c r="A226" s="305" t="s">
        <v>9</v>
      </c>
      <c r="B226" s="32">
        <f t="shared" ref="B226:G226" si="45">B218-B222</f>
        <v>0</v>
      </c>
      <c r="C226" s="32">
        <f t="shared" si="45"/>
        <v>0</v>
      </c>
      <c r="D226" s="32">
        <f t="shared" si="45"/>
        <v>0</v>
      </c>
      <c r="E226" s="32">
        <f t="shared" si="45"/>
        <v>0</v>
      </c>
      <c r="F226" s="32">
        <f t="shared" si="45"/>
        <v>0</v>
      </c>
      <c r="G226" s="46">
        <f t="shared" si="45"/>
        <v>0</v>
      </c>
    </row>
    <row r="227" spans="1:7" hidden="1" outlineLevel="1">
      <c r="A227" s="15" t="s">
        <v>347</v>
      </c>
      <c r="B227" s="289"/>
      <c r="C227" s="289"/>
      <c r="D227" s="289"/>
      <c r="E227" s="289"/>
      <c r="F227" s="289"/>
      <c r="G227" s="290"/>
    </row>
    <row r="228" spans="1:7" hidden="1" outlineLevel="1">
      <c r="A228" s="15" t="s">
        <v>3</v>
      </c>
      <c r="B228" s="32">
        <f t="shared" ref="B228:G228" si="46">B226+B227</f>
        <v>0</v>
      </c>
      <c r="C228" s="32">
        <f t="shared" si="46"/>
        <v>0</v>
      </c>
      <c r="D228" s="32">
        <f t="shared" si="46"/>
        <v>0</v>
      </c>
      <c r="E228" s="32">
        <f t="shared" si="46"/>
        <v>0</v>
      </c>
      <c r="F228" s="32">
        <f t="shared" si="46"/>
        <v>0</v>
      </c>
      <c r="G228" s="46">
        <f t="shared" si="46"/>
        <v>0</v>
      </c>
    </row>
    <row r="229" spans="1:7" hidden="1" outlineLevel="1">
      <c r="A229" s="15" t="s">
        <v>348</v>
      </c>
      <c r="B229" s="289"/>
      <c r="C229" s="289"/>
      <c r="D229" s="289"/>
      <c r="E229" s="289"/>
      <c r="F229" s="289"/>
      <c r="G229" s="290"/>
    </row>
    <row r="230" spans="1:7" ht="25.5" hidden="1" outlineLevel="1">
      <c r="A230" s="16" t="s">
        <v>49</v>
      </c>
      <c r="B230" s="285"/>
      <c r="C230" s="286"/>
      <c r="D230" s="286"/>
      <c r="E230" s="286"/>
      <c r="F230" s="286"/>
      <c r="G230" s="287"/>
    </row>
    <row r="231" spans="1:7" ht="25.5" hidden="1" outlineLevel="1">
      <c r="A231" s="16" t="s">
        <v>50</v>
      </c>
      <c r="B231" s="285"/>
      <c r="C231" s="286"/>
      <c r="D231" s="286"/>
      <c r="E231" s="286"/>
      <c r="F231" s="286"/>
      <c r="G231" s="287"/>
    </row>
    <row r="232" spans="1:7" hidden="1" outlineLevel="1">
      <c r="A232" s="295"/>
      <c r="B232" s="296"/>
      <c r="C232" s="296"/>
      <c r="D232" s="296"/>
      <c r="E232" s="296"/>
      <c r="F232" s="296"/>
      <c r="G232" s="297"/>
    </row>
    <row r="233" spans="1:7" ht="25.5" hidden="1" outlineLevel="1">
      <c r="A233" s="16" t="s">
        <v>7</v>
      </c>
      <c r="B233" s="289"/>
      <c r="C233" s="33">
        <f>B233+C230</f>
        <v>0</v>
      </c>
      <c r="D233" s="33">
        <f>C233+D230</f>
        <v>0</v>
      </c>
      <c r="E233" s="33">
        <f>D233+E230</f>
        <v>0</v>
      </c>
      <c r="F233" s="33">
        <f>E233+F230</f>
        <v>0</v>
      </c>
      <c r="G233" s="298">
        <f>F233+G230</f>
        <v>0</v>
      </c>
    </row>
    <row r="234" spans="1:7" hidden="1" outlineLevel="1">
      <c r="A234" s="306" t="s">
        <v>19</v>
      </c>
      <c r="B234" s="299"/>
      <c r="C234" s="337">
        <f>B234+C229</f>
        <v>0</v>
      </c>
      <c r="D234" s="337">
        <f>C234+D229</f>
        <v>0</v>
      </c>
      <c r="E234" s="337">
        <f>D234+E229</f>
        <v>0</v>
      </c>
      <c r="F234" s="337">
        <f>E234+F229</f>
        <v>0</v>
      </c>
      <c r="G234" s="337">
        <f>F234+G229</f>
        <v>0</v>
      </c>
    </row>
    <row r="235" spans="1:7" ht="22.5" hidden="1" outlineLevel="1">
      <c r="A235" s="193" t="s">
        <v>410</v>
      </c>
      <c r="B235" s="186"/>
      <c r="C235" s="184"/>
      <c r="D235" s="184"/>
      <c r="E235" s="184"/>
      <c r="F235" s="184"/>
      <c r="G235" s="300"/>
    </row>
    <row r="236" spans="1:7" hidden="1" outlineLevel="1">
      <c r="A236" s="307" t="s">
        <v>56</v>
      </c>
      <c r="B236" s="299"/>
      <c r="C236" s="286"/>
      <c r="D236" s="184"/>
      <c r="E236" s="184"/>
      <c r="F236" s="184"/>
      <c r="G236" s="300"/>
    </row>
    <row r="237" spans="1:7" hidden="1" outlineLevel="1">
      <c r="A237" s="321" t="s">
        <v>373</v>
      </c>
      <c r="B237" s="322"/>
      <c r="C237" s="323"/>
      <c r="D237" s="324"/>
      <c r="E237" s="324"/>
      <c r="F237" s="324"/>
      <c r="G237" s="325"/>
    </row>
    <row r="238" spans="1:7" hidden="1" outlineLevel="1">
      <c r="A238" s="16" t="s">
        <v>51</v>
      </c>
      <c r="B238" s="29">
        <f t="shared" ref="B238:G238" si="47">IF(B234-B233&lt;0,0,B234-B233)</f>
        <v>0</v>
      </c>
      <c r="C238" s="29">
        <f t="shared" si="47"/>
        <v>0</v>
      </c>
      <c r="D238" s="29">
        <f t="shared" si="47"/>
        <v>0</v>
      </c>
      <c r="E238" s="29">
        <f t="shared" si="47"/>
        <v>0</v>
      </c>
      <c r="F238" s="29">
        <f t="shared" si="47"/>
        <v>0</v>
      </c>
      <c r="G238" s="35">
        <f t="shared" si="47"/>
        <v>0</v>
      </c>
    </row>
    <row r="239" spans="1:7" ht="13.5" hidden="1" outlineLevel="1" thickBot="1">
      <c r="A239" s="301" t="s">
        <v>52</v>
      </c>
      <c r="B239" s="302" t="e">
        <f t="shared" ref="B239:G239" si="48">B238/B218</f>
        <v>#DIV/0!</v>
      </c>
      <c r="C239" s="302" t="e">
        <f t="shared" si="48"/>
        <v>#DIV/0!</v>
      </c>
      <c r="D239" s="302" t="e">
        <f t="shared" si="48"/>
        <v>#DIV/0!</v>
      </c>
      <c r="E239" s="302" t="e">
        <f t="shared" si="48"/>
        <v>#DIV/0!</v>
      </c>
      <c r="F239" s="302" t="e">
        <f t="shared" si="48"/>
        <v>#DIV/0!</v>
      </c>
      <c r="G239" s="303" t="e">
        <f t="shared" si="48"/>
        <v>#DIV/0!</v>
      </c>
    </row>
    <row r="240" spans="1:7" ht="13.5" thickBot="1">
      <c r="B240" s="357">
        <f t="shared" ref="B240:G240" si="49">B228+B229-B230+B231</f>
        <v>0</v>
      </c>
      <c r="C240" s="357">
        <f t="shared" si="49"/>
        <v>0</v>
      </c>
      <c r="D240" s="357">
        <f t="shared" si="49"/>
        <v>0</v>
      </c>
      <c r="E240" s="357">
        <f t="shared" si="49"/>
        <v>0</v>
      </c>
      <c r="F240" s="357">
        <f t="shared" si="49"/>
        <v>0</v>
      </c>
      <c r="G240" s="357">
        <f t="shared" si="49"/>
        <v>0</v>
      </c>
    </row>
    <row r="241" spans="1:7" ht="39" thickBot="1">
      <c r="A241" s="2" t="s">
        <v>350</v>
      </c>
      <c r="B241" s="341" t="s">
        <v>468</v>
      </c>
      <c r="C241" s="341" t="s">
        <v>469</v>
      </c>
      <c r="D241" s="341" t="s">
        <v>397</v>
      </c>
      <c r="E241" s="341" t="s">
        <v>411</v>
      </c>
      <c r="F241" s="341" t="s">
        <v>446</v>
      </c>
      <c r="G241" s="427" t="s">
        <v>470</v>
      </c>
    </row>
    <row r="242" spans="1:7">
      <c r="A242" s="281" t="s">
        <v>340</v>
      </c>
      <c r="B242" s="48">
        <f t="shared" ref="B242:G242" si="50">B2+B26+B50+B74+B98+B122+B146+B170+B194+B218-B5-B29-B53-B77-B101-B125-B149-B173-B197-B221</f>
        <v>0</v>
      </c>
      <c r="C242" s="48">
        <f t="shared" si="50"/>
        <v>0</v>
      </c>
      <c r="D242" s="48">
        <f t="shared" si="50"/>
        <v>0</v>
      </c>
      <c r="E242" s="48">
        <f t="shared" si="50"/>
        <v>0</v>
      </c>
      <c r="F242" s="48">
        <f t="shared" si="50"/>
        <v>0</v>
      </c>
      <c r="G242" s="49">
        <f t="shared" si="50"/>
        <v>0</v>
      </c>
    </row>
    <row r="243" spans="1:7">
      <c r="A243" s="284" t="s">
        <v>341</v>
      </c>
      <c r="B243" s="308">
        <f t="shared" ref="B243:G244" si="51">B3+B27+B51+B75+B99+B123+B147+B171+B195+B219</f>
        <v>0</v>
      </c>
      <c r="C243" s="308">
        <f t="shared" si="51"/>
        <v>0</v>
      </c>
      <c r="D243" s="308">
        <f t="shared" si="51"/>
        <v>0</v>
      </c>
      <c r="E243" s="308">
        <f t="shared" si="51"/>
        <v>0</v>
      </c>
      <c r="F243" s="308">
        <f t="shared" si="51"/>
        <v>0</v>
      </c>
      <c r="G243" s="309">
        <f t="shared" si="51"/>
        <v>0</v>
      </c>
    </row>
    <row r="244" spans="1:7">
      <c r="A244" s="314" t="s">
        <v>374</v>
      </c>
      <c r="B244" s="328">
        <f t="shared" si="51"/>
        <v>0</v>
      </c>
      <c r="C244" s="328">
        <f t="shared" si="51"/>
        <v>0</v>
      </c>
      <c r="D244" s="328">
        <f t="shared" si="51"/>
        <v>0</v>
      </c>
      <c r="E244" s="328">
        <f t="shared" si="51"/>
        <v>0</v>
      </c>
      <c r="F244" s="328">
        <f t="shared" si="51"/>
        <v>0</v>
      </c>
      <c r="G244" s="328">
        <f t="shared" si="51"/>
        <v>0</v>
      </c>
    </row>
    <row r="245" spans="1:7">
      <c r="A245" s="288" t="s">
        <v>344</v>
      </c>
      <c r="B245" s="48">
        <f t="shared" ref="B245:G245" si="52">B6+B30+B54+B78+B102+B126+B150+B174+B198+B222-B8-B32-B56-B80-B104-B128-B152-B176-B200-B224</f>
        <v>0</v>
      </c>
      <c r="C245" s="48">
        <f t="shared" si="52"/>
        <v>0</v>
      </c>
      <c r="D245" s="48">
        <f t="shared" si="52"/>
        <v>0</v>
      </c>
      <c r="E245" s="48">
        <f t="shared" si="52"/>
        <v>0</v>
      </c>
      <c r="F245" s="48">
        <f t="shared" si="52"/>
        <v>0</v>
      </c>
      <c r="G245" s="49">
        <f t="shared" si="52"/>
        <v>0</v>
      </c>
    </row>
    <row r="246" spans="1:7">
      <c r="A246" s="178" t="s">
        <v>345</v>
      </c>
      <c r="B246" s="308">
        <f t="shared" ref="B246:G246" si="53">B7+B31+B55+B79+B103+B127+B151+B175+B199+B223</f>
        <v>0</v>
      </c>
      <c r="C246" s="308">
        <f t="shared" si="53"/>
        <v>0</v>
      </c>
      <c r="D246" s="308">
        <f t="shared" si="53"/>
        <v>0</v>
      </c>
      <c r="E246" s="308">
        <f t="shared" si="53"/>
        <v>0</v>
      </c>
      <c r="F246" s="308">
        <f t="shared" si="53"/>
        <v>0</v>
      </c>
      <c r="G246" s="309">
        <f t="shared" si="53"/>
        <v>0</v>
      </c>
    </row>
    <row r="247" spans="1:7">
      <c r="A247" s="314" t="s">
        <v>375</v>
      </c>
      <c r="B247" s="317">
        <f t="shared" ref="B247:G247" si="54">B9+B33+B57+B81+B105+B129+B153+B177+B201+B225</f>
        <v>0</v>
      </c>
      <c r="C247" s="317">
        <f t="shared" si="54"/>
        <v>0</v>
      </c>
      <c r="D247" s="317">
        <f t="shared" si="54"/>
        <v>0</v>
      </c>
      <c r="E247" s="317">
        <f t="shared" si="54"/>
        <v>0</v>
      </c>
      <c r="F247" s="317">
        <f t="shared" si="54"/>
        <v>0</v>
      </c>
      <c r="G247" s="317">
        <f t="shared" si="54"/>
        <v>0</v>
      </c>
    </row>
    <row r="248" spans="1:7">
      <c r="A248" s="305" t="s">
        <v>9</v>
      </c>
      <c r="B248" s="32">
        <f t="shared" ref="B248:G248" si="55">B242-B245</f>
        <v>0</v>
      </c>
      <c r="C248" s="32">
        <f t="shared" si="55"/>
        <v>0</v>
      </c>
      <c r="D248" s="32">
        <f t="shared" si="55"/>
        <v>0</v>
      </c>
      <c r="E248" s="32">
        <f t="shared" si="55"/>
        <v>0</v>
      </c>
      <c r="F248" s="32">
        <f t="shared" si="55"/>
        <v>0</v>
      </c>
      <c r="G248" s="46">
        <f t="shared" si="55"/>
        <v>0</v>
      </c>
    </row>
    <row r="249" spans="1:7">
      <c r="A249" s="15" t="s">
        <v>347</v>
      </c>
      <c r="B249" s="48">
        <f t="shared" ref="B249:G249" si="56">B11+B35+B59+B83+B107+B131+B155+B179+B203+B227</f>
        <v>0</v>
      </c>
      <c r="C249" s="48">
        <f t="shared" si="56"/>
        <v>0</v>
      </c>
      <c r="D249" s="48">
        <f t="shared" si="56"/>
        <v>0</v>
      </c>
      <c r="E249" s="48">
        <f t="shared" si="56"/>
        <v>0</v>
      </c>
      <c r="F249" s="48">
        <f t="shared" si="56"/>
        <v>0</v>
      </c>
      <c r="G249" s="49">
        <f t="shared" si="56"/>
        <v>0</v>
      </c>
    </row>
    <row r="250" spans="1:7">
      <c r="A250" s="15" t="s">
        <v>3</v>
      </c>
      <c r="B250" s="32">
        <f t="shared" ref="B250:G250" si="57">B248+B249</f>
        <v>0</v>
      </c>
      <c r="C250" s="32">
        <f t="shared" si="57"/>
        <v>0</v>
      </c>
      <c r="D250" s="32">
        <f t="shared" si="57"/>
        <v>0</v>
      </c>
      <c r="E250" s="32">
        <f t="shared" si="57"/>
        <v>0</v>
      </c>
      <c r="F250" s="32">
        <f t="shared" si="57"/>
        <v>0</v>
      </c>
      <c r="G250" s="46">
        <f t="shared" si="57"/>
        <v>0</v>
      </c>
    </row>
    <row r="251" spans="1:7">
      <c r="A251" s="15" t="s">
        <v>348</v>
      </c>
      <c r="B251" s="48">
        <f t="shared" ref="B251:G253" si="58">B13+B37+B61+B85+B109+B133+B157+B181+B205+B229</f>
        <v>0</v>
      </c>
      <c r="C251" s="48">
        <f t="shared" si="58"/>
        <v>0</v>
      </c>
      <c r="D251" s="48">
        <f t="shared" si="58"/>
        <v>0</v>
      </c>
      <c r="E251" s="48">
        <f t="shared" si="58"/>
        <v>0</v>
      </c>
      <c r="F251" s="48">
        <f t="shared" si="58"/>
        <v>0</v>
      </c>
      <c r="G251" s="49">
        <f t="shared" si="58"/>
        <v>0</v>
      </c>
    </row>
    <row r="252" spans="1:7" ht="25.5">
      <c r="A252" s="16" t="s">
        <v>49</v>
      </c>
      <c r="B252" s="48">
        <f t="shared" si="58"/>
        <v>0</v>
      </c>
      <c r="C252" s="48">
        <f t="shared" si="58"/>
        <v>0</v>
      </c>
      <c r="D252" s="48">
        <f t="shared" si="58"/>
        <v>0</v>
      </c>
      <c r="E252" s="48">
        <f t="shared" si="58"/>
        <v>0</v>
      </c>
      <c r="F252" s="48">
        <f t="shared" si="58"/>
        <v>0</v>
      </c>
      <c r="G252" s="49">
        <f t="shared" si="58"/>
        <v>0</v>
      </c>
    </row>
    <row r="253" spans="1:7" ht="25.5">
      <c r="A253" s="16" t="s">
        <v>50</v>
      </c>
      <c r="B253" s="48">
        <f t="shared" si="58"/>
        <v>0</v>
      </c>
      <c r="C253" s="48">
        <f t="shared" si="58"/>
        <v>0</v>
      </c>
      <c r="D253" s="48">
        <f t="shared" si="58"/>
        <v>0</v>
      </c>
      <c r="E253" s="48">
        <f t="shared" si="58"/>
        <v>0</v>
      </c>
      <c r="F253" s="48">
        <f t="shared" si="58"/>
        <v>0</v>
      </c>
      <c r="G253" s="49">
        <f t="shared" si="58"/>
        <v>0</v>
      </c>
    </row>
    <row r="254" spans="1:7">
      <c r="A254" s="295"/>
      <c r="B254" s="310"/>
      <c r="C254" s="310"/>
      <c r="D254" s="310"/>
      <c r="E254" s="310"/>
      <c r="F254" s="310"/>
      <c r="G254" s="311"/>
    </row>
    <row r="255" spans="1:7" ht="25.5">
      <c r="A255" s="16" t="s">
        <v>7</v>
      </c>
      <c r="B255" s="48">
        <f>B17+B41+B65+B89+B113+B137+B161+B185+B209+B233</f>
        <v>0</v>
      </c>
      <c r="C255" s="33">
        <f>B255+C252</f>
        <v>0</v>
      </c>
      <c r="D255" s="33">
        <f>C255+D252</f>
        <v>0</v>
      </c>
      <c r="E255" s="33">
        <f>D255+E252</f>
        <v>0</v>
      </c>
      <c r="F255" s="33">
        <f>E255+F252</f>
        <v>0</v>
      </c>
      <c r="G255" s="298">
        <f>F255+G252</f>
        <v>0</v>
      </c>
    </row>
    <row r="256" spans="1:7">
      <c r="A256" s="17" t="s">
        <v>19</v>
      </c>
      <c r="B256" s="48">
        <f>B18+B42+B66+B90+B114+B138+B162+B186+B210+B234</f>
        <v>0</v>
      </c>
      <c r="C256" s="48">
        <f t="shared" ref="C256:G259" si="59">C18+C42+C66+C90+C114+C138+C162+C186+C210+C234</f>
        <v>0</v>
      </c>
      <c r="D256" s="48">
        <f t="shared" si="59"/>
        <v>0</v>
      </c>
      <c r="E256" s="48">
        <f t="shared" si="59"/>
        <v>0</v>
      </c>
      <c r="F256" s="48">
        <f t="shared" si="59"/>
        <v>0</v>
      </c>
      <c r="G256" s="49">
        <f t="shared" si="59"/>
        <v>0</v>
      </c>
    </row>
    <row r="257" spans="1:8" ht="22.5">
      <c r="A257" s="193" t="s">
        <v>410</v>
      </c>
      <c r="B257" s="308">
        <f>B19+B43+B67+B91+B115+B139+B163+B187+B211+B235</f>
        <v>0</v>
      </c>
      <c r="C257" s="308">
        <f t="shared" si="59"/>
        <v>0</v>
      </c>
      <c r="D257" s="308">
        <f t="shared" si="59"/>
        <v>0</v>
      </c>
      <c r="E257" s="308">
        <f t="shared" si="59"/>
        <v>0</v>
      </c>
      <c r="F257" s="308">
        <f t="shared" si="59"/>
        <v>0</v>
      </c>
      <c r="G257" s="309">
        <f t="shared" si="59"/>
        <v>0</v>
      </c>
    </row>
    <row r="258" spans="1:8">
      <c r="A258" s="193" t="s">
        <v>56</v>
      </c>
      <c r="B258" s="308">
        <f>B20+B44+B68+B92+B116+B140+B164+B188+B212+B236</f>
        <v>0</v>
      </c>
      <c r="C258" s="308">
        <f t="shared" si="59"/>
        <v>0</v>
      </c>
      <c r="D258" s="308">
        <f t="shared" si="59"/>
        <v>0</v>
      </c>
      <c r="E258" s="308">
        <f t="shared" si="59"/>
        <v>0</v>
      </c>
      <c r="F258" s="308">
        <f t="shared" si="59"/>
        <v>0</v>
      </c>
      <c r="G258" s="309">
        <f t="shared" si="59"/>
        <v>0</v>
      </c>
    </row>
    <row r="259" spans="1:8">
      <c r="A259" s="321" t="s">
        <v>373</v>
      </c>
      <c r="B259" s="328">
        <f>B21+B45+B69+B93+B117+B141+B165+B189+B213+B237</f>
        <v>0</v>
      </c>
      <c r="C259" s="328">
        <f t="shared" si="59"/>
        <v>0</v>
      </c>
      <c r="D259" s="328">
        <f t="shared" si="59"/>
        <v>0</v>
      </c>
      <c r="E259" s="328">
        <f t="shared" si="59"/>
        <v>0</v>
      </c>
      <c r="F259" s="328">
        <f t="shared" si="59"/>
        <v>0</v>
      </c>
      <c r="G259" s="328">
        <f t="shared" si="59"/>
        <v>0</v>
      </c>
    </row>
    <row r="260" spans="1:8">
      <c r="A260" s="16" t="s">
        <v>51</v>
      </c>
      <c r="B260" s="29">
        <f t="shared" ref="B260:G260" si="60">IF(B256-B255&lt;0,0,B256-B255)</f>
        <v>0</v>
      </c>
      <c r="C260" s="29">
        <f t="shared" si="60"/>
        <v>0</v>
      </c>
      <c r="D260" s="29">
        <f t="shared" si="60"/>
        <v>0</v>
      </c>
      <c r="E260" s="29">
        <f t="shared" si="60"/>
        <v>0</v>
      </c>
      <c r="F260" s="29">
        <f t="shared" si="60"/>
        <v>0</v>
      </c>
      <c r="G260" s="35">
        <f t="shared" si="60"/>
        <v>0</v>
      </c>
    </row>
    <row r="261" spans="1:8" ht="13.5" thickBot="1">
      <c r="A261" s="301" t="s">
        <v>52</v>
      </c>
      <c r="B261" s="302" t="e">
        <f t="shared" ref="B261:G261" si="61">B260/B242</f>
        <v>#DIV/0!</v>
      </c>
      <c r="C261" s="302" t="e">
        <f t="shared" si="61"/>
        <v>#DIV/0!</v>
      </c>
      <c r="D261" s="302" t="e">
        <f t="shared" si="61"/>
        <v>#DIV/0!</v>
      </c>
      <c r="E261" s="302" t="e">
        <f t="shared" si="61"/>
        <v>#DIV/0!</v>
      </c>
      <c r="F261" s="302" t="e">
        <f t="shared" si="61"/>
        <v>#DIV/0!</v>
      </c>
      <c r="G261" s="303" t="e">
        <f t="shared" si="61"/>
        <v>#DIV/0!</v>
      </c>
    </row>
    <row r="262" spans="1:8">
      <c r="A262" s="3"/>
      <c r="B262" s="4"/>
    </row>
    <row r="263" spans="1:8">
      <c r="A263" s="312" t="s">
        <v>8</v>
      </c>
      <c r="B263" s="29">
        <f t="shared" ref="B263:G263" si="62">B250+B251-B252+B253</f>
        <v>0</v>
      </c>
      <c r="C263" s="29">
        <f t="shared" si="62"/>
        <v>0</v>
      </c>
      <c r="D263" s="29">
        <f t="shared" si="62"/>
        <v>0</v>
      </c>
      <c r="E263" s="29">
        <f t="shared" si="62"/>
        <v>0</v>
      </c>
      <c r="F263" s="29">
        <f t="shared" si="62"/>
        <v>0</v>
      </c>
      <c r="G263" s="29">
        <f t="shared" si="62"/>
        <v>0</v>
      </c>
      <c r="H263" s="340" t="s">
        <v>324</v>
      </c>
    </row>
    <row r="264" spans="1:8">
      <c r="A264" s="312" t="s">
        <v>351</v>
      </c>
      <c r="B264" s="29">
        <f t="shared" ref="B264:G264" si="63">B5-B8+B29-B32+B53-B56+B77-B80+B101-B104+B125-B128+B149-B152+B173-B176+B197-B200+B221-B224</f>
        <v>0</v>
      </c>
      <c r="C264" s="29">
        <f t="shared" si="63"/>
        <v>0</v>
      </c>
      <c r="D264" s="29">
        <f t="shared" si="63"/>
        <v>0</v>
      </c>
      <c r="E264" s="29">
        <f t="shared" si="63"/>
        <v>0</v>
      </c>
      <c r="F264" s="29">
        <f t="shared" si="63"/>
        <v>0</v>
      </c>
      <c r="G264" s="29">
        <f t="shared" si="63"/>
        <v>0</v>
      </c>
      <c r="H264" s="340" t="s">
        <v>324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outlinePr summaryBelow="0" summaryRight="0"/>
  </sheetPr>
  <dimension ref="A1:J22"/>
  <sheetViews>
    <sheetView zoomScale="12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1" sqref="B1:G1"/>
    </sheetView>
  </sheetViews>
  <sheetFormatPr defaultRowHeight="12.75"/>
  <cols>
    <col min="1" max="1" width="46.28515625" customWidth="1"/>
    <col min="2" max="2" width="12" customWidth="1"/>
    <col min="3" max="6" width="12.28515625" customWidth="1"/>
    <col min="7" max="7" width="12.5703125" customWidth="1"/>
    <col min="8" max="8" width="10.7109375" customWidth="1"/>
    <col min="10" max="10" width="11.28515625" customWidth="1"/>
  </cols>
  <sheetData>
    <row r="1" spans="1:10" ht="39" thickBot="1">
      <c r="A1" s="2" t="s">
        <v>30</v>
      </c>
      <c r="B1" s="341" t="s">
        <v>468</v>
      </c>
      <c r="C1" s="341" t="s">
        <v>469</v>
      </c>
      <c r="D1" s="341" t="s">
        <v>397</v>
      </c>
      <c r="E1" s="341" t="s">
        <v>411</v>
      </c>
      <c r="F1" s="341" t="s">
        <v>446</v>
      </c>
      <c r="G1" s="427" t="s">
        <v>470</v>
      </c>
    </row>
    <row r="2" spans="1:10" ht="15" customHeight="1">
      <c r="A2" s="190" t="s">
        <v>0</v>
      </c>
      <c r="B2" s="48">
        <f>'Strateegia vorm KOV'!B2+'Strateegia vorm sõltuv üksus'!B242-'Strateegia vorm sõltuv üksus'!B246-'Strateegia vorm sõltuv üksus'!B243</f>
        <v>1466056.1099999999</v>
      </c>
      <c r="C2" s="48">
        <f>'Strateegia vorm KOV'!C2+'Strateegia vorm sõltuv üksus'!C242-'Strateegia vorm sõltuv üksus'!C246-'Strateegia vorm sõltuv üksus'!C243</f>
        <v>1481921</v>
      </c>
      <c r="D2" s="48">
        <f>'Strateegia vorm KOV'!D2+'Strateegia vorm sõltuv üksus'!D242-'Strateegia vorm sõltuv üksus'!D246-'Strateegia vorm sõltuv üksus'!D243</f>
        <v>1607000</v>
      </c>
      <c r="E2" s="48">
        <f>'Strateegia vorm KOV'!E2+'Strateegia vorm sõltuv üksus'!E242-'Strateegia vorm sõltuv üksus'!E246-'Strateegia vorm sõltuv üksus'!E243</f>
        <v>1716000</v>
      </c>
      <c r="F2" s="48">
        <f>'Strateegia vorm KOV'!F2+'Strateegia vorm sõltuv üksus'!F242-'Strateegia vorm sõltuv üksus'!F246-'Strateegia vorm sõltuv üksus'!F243</f>
        <v>1670000</v>
      </c>
      <c r="G2" s="49">
        <f>'Strateegia vorm KOV'!G2+'Strateegia vorm sõltuv üksus'!G242-'Strateegia vorm sõltuv üksus'!G246-'Strateegia vorm sõltuv üksus'!G243</f>
        <v>1630000</v>
      </c>
      <c r="I2" s="6"/>
    </row>
    <row r="3" spans="1:10">
      <c r="A3" s="191" t="s">
        <v>1</v>
      </c>
      <c r="B3" s="32">
        <f>'Strateegia vorm KOV'!B13+'Strateegia vorm sõltuv üksus'!B245-'Strateegia vorm sõltuv üksus'!B246-'Strateegia vorm sõltuv üksus'!B243</f>
        <v>1295271.3800000001</v>
      </c>
      <c r="C3" s="32">
        <f>'Strateegia vorm KOV'!C13+'Strateegia vorm sõltuv üksus'!C245-'Strateegia vorm sõltuv üksus'!C246-'Strateegia vorm sõltuv üksus'!C243</f>
        <v>1444479.81</v>
      </c>
      <c r="D3" s="32">
        <f>'Strateegia vorm KOV'!D13+'Strateegia vorm sõltuv üksus'!D245-'Strateegia vorm sõltuv üksus'!D246-'Strateegia vorm sõltuv üksus'!D243</f>
        <v>1396146</v>
      </c>
      <c r="E3" s="32">
        <f>'Strateegia vorm KOV'!E13+'Strateegia vorm sõltuv üksus'!E245-'Strateegia vorm sõltuv üksus'!E246-'Strateegia vorm sõltuv üksus'!E243</f>
        <v>1416146</v>
      </c>
      <c r="F3" s="32">
        <f>'Strateegia vorm KOV'!F13+'Strateegia vorm sõltuv üksus'!F245-'Strateegia vorm sõltuv üksus'!F246-'Strateegia vorm sõltuv üksus'!F243</f>
        <v>1447770</v>
      </c>
      <c r="G3" s="46">
        <f>'Strateegia vorm KOV'!G13+'Strateegia vorm sõltuv üksus'!G245-'Strateegia vorm sõltuv üksus'!G246-'Strateegia vorm sõltuv üksus'!G243</f>
        <v>1470000</v>
      </c>
      <c r="I3" s="6"/>
    </row>
    <row r="4" spans="1:10">
      <c r="A4" s="279" t="s">
        <v>381</v>
      </c>
      <c r="B4" s="326">
        <f>'Strateegia vorm sõltuv üksus'!B247+'Strateegia vorm KOV'!B18-'Strateegia vorm sõltuv üksus'!B244</f>
        <v>0</v>
      </c>
      <c r="C4" s="326">
        <f>'Strateegia vorm sõltuv üksus'!C247+'Strateegia vorm KOV'!C18-'Strateegia vorm sõltuv üksus'!C244</f>
        <v>0</v>
      </c>
      <c r="D4" s="326">
        <f>'Strateegia vorm sõltuv üksus'!D247+'Strateegia vorm KOV'!D18-'Strateegia vorm sõltuv üksus'!D244</f>
        <v>0</v>
      </c>
      <c r="E4" s="326">
        <f>'Strateegia vorm sõltuv üksus'!E247+'Strateegia vorm KOV'!E18-'Strateegia vorm sõltuv üksus'!E244</f>
        <v>0</v>
      </c>
      <c r="F4" s="326">
        <f>'Strateegia vorm sõltuv üksus'!F247+'Strateegia vorm KOV'!F18-'Strateegia vorm sõltuv üksus'!F244</f>
        <v>0</v>
      </c>
      <c r="G4" s="329">
        <f>'Strateegia vorm sõltuv üksus'!G247+'Strateegia vorm KOV'!G18-'Strateegia vorm sõltuv üksus'!G244</f>
        <v>0</v>
      </c>
      <c r="I4" s="6"/>
    </row>
    <row r="5" spans="1:10">
      <c r="A5" s="191" t="s">
        <v>9</v>
      </c>
      <c r="B5" s="32">
        <f t="shared" ref="B5:G5" si="0">B2-B3</f>
        <v>170784.72999999975</v>
      </c>
      <c r="C5" s="32">
        <f t="shared" si="0"/>
        <v>37441.189999999944</v>
      </c>
      <c r="D5" s="32">
        <f t="shared" si="0"/>
        <v>210854</v>
      </c>
      <c r="E5" s="32">
        <f t="shared" si="0"/>
        <v>299854</v>
      </c>
      <c r="F5" s="32">
        <f t="shared" si="0"/>
        <v>222230</v>
      </c>
      <c r="G5" s="46">
        <f t="shared" si="0"/>
        <v>160000</v>
      </c>
      <c r="J5" s="5"/>
    </row>
    <row r="6" spans="1:10">
      <c r="A6" s="9" t="s">
        <v>2</v>
      </c>
      <c r="B6" s="27">
        <f>'Strateegia vorm KOV'!B21+'Strateegia vorm sõltuv üksus'!B249-'Strateegia vorm KOV'!B30-'Strateegia vorm KOV'!B29</f>
        <v>-166862.09999999998</v>
      </c>
      <c r="C6" s="27">
        <f>'Strateegia vorm KOV'!C21+'Strateegia vorm sõltuv üksus'!C249-'Strateegia vorm KOV'!C30-'Strateegia vorm KOV'!C29</f>
        <v>-543795</v>
      </c>
      <c r="D6" s="27">
        <f>'Strateegia vorm KOV'!D21+'Strateegia vorm sõltuv üksus'!D249-'Strateegia vorm KOV'!D30-'Strateegia vorm KOV'!D29</f>
        <v>-460280</v>
      </c>
      <c r="E6" s="27">
        <f>'Strateegia vorm KOV'!E21+'Strateegia vorm sõltuv üksus'!E249-'Strateegia vorm KOV'!E30-'Strateegia vorm KOV'!E29</f>
        <v>-146933</v>
      </c>
      <c r="F6" s="27">
        <f>'Strateegia vorm KOV'!F21+'Strateegia vorm sõltuv üksus'!F249-'Strateegia vorm KOV'!F30-'Strateegia vorm KOV'!F29</f>
        <v>-135930</v>
      </c>
      <c r="G6" s="28">
        <f>'Strateegia vorm KOV'!G21+'Strateegia vorm sõltuv üksus'!G249-'Strateegia vorm KOV'!G30-'Strateegia vorm KOV'!G29</f>
        <v>-132910</v>
      </c>
      <c r="I6" s="6"/>
      <c r="J6" s="5"/>
    </row>
    <row r="7" spans="1:10">
      <c r="A7" s="15" t="s">
        <v>3</v>
      </c>
      <c r="B7" s="27">
        <f t="shared" ref="B7:G7" si="1">B5+B6</f>
        <v>3922.6299999997718</v>
      </c>
      <c r="C7" s="27">
        <f t="shared" si="1"/>
        <v>-506353.81000000006</v>
      </c>
      <c r="D7" s="27">
        <f t="shared" si="1"/>
        <v>-249426</v>
      </c>
      <c r="E7" s="27">
        <f t="shared" si="1"/>
        <v>152921</v>
      </c>
      <c r="F7" s="27">
        <f t="shared" si="1"/>
        <v>86300</v>
      </c>
      <c r="G7" s="28">
        <f t="shared" si="1"/>
        <v>27090</v>
      </c>
    </row>
    <row r="8" spans="1:10">
      <c r="A8" s="15" t="s">
        <v>4</v>
      </c>
      <c r="B8" s="27">
        <f>'Strateegia vorm KOV'!B34+'Strateegia vorm sõltuv üksus'!B251+'Strateegia vorm KOV'!B30+'Strateegia vorm KOV'!B29</f>
        <v>80739.19</v>
      </c>
      <c r="C8" s="27">
        <f>'Strateegia vorm KOV'!C34+'Strateegia vorm sõltuv üksus'!C251+'Strateegia vorm KOV'!C30+'Strateegia vorm KOV'!C29</f>
        <v>506354.04</v>
      </c>
      <c r="D8" s="27">
        <f>'Strateegia vorm KOV'!D34+'Strateegia vorm sõltuv üksus'!D251+'Strateegia vorm KOV'!D30+'Strateegia vorm KOV'!D29</f>
        <v>381714</v>
      </c>
      <c r="E8" s="27">
        <f>'Strateegia vorm KOV'!E34+'Strateegia vorm sõltuv üksus'!E251+'Strateegia vorm KOV'!E30+'Strateegia vorm KOV'!E29</f>
        <v>50003</v>
      </c>
      <c r="F8" s="27">
        <f>'Strateegia vorm KOV'!F34+'Strateegia vorm sõltuv üksus'!F251+'Strateegia vorm KOV'!F30+'Strateegia vorm KOV'!F29</f>
        <v>17000</v>
      </c>
      <c r="G8" s="28">
        <f>'Strateegia vorm KOV'!G34+'Strateegia vorm sõltuv üksus'!G251+'Strateegia vorm KOV'!G30+'Strateegia vorm KOV'!G29</f>
        <v>-11000</v>
      </c>
      <c r="I8" s="6"/>
    </row>
    <row r="9" spans="1:10" ht="25.5">
      <c r="A9" s="16" t="s">
        <v>49</v>
      </c>
      <c r="B9" s="27">
        <f>'Strateegia vorm KOV'!B37+'Strateegia vorm sõltuv üksus'!B252</f>
        <v>84661.82</v>
      </c>
      <c r="C9" s="27">
        <f>'Strateegia vorm KOV'!C37+'Strateegia vorm sõltuv üksus'!C252</f>
        <v>0</v>
      </c>
      <c r="D9" s="27">
        <f>'Strateegia vorm KOV'!D37+'Strateegia vorm sõltuv üksus'!D252</f>
        <v>132288</v>
      </c>
      <c r="E9" s="27">
        <f>'Strateegia vorm KOV'!E37+'Strateegia vorm sõltuv üksus'!E252</f>
        <v>202924</v>
      </c>
      <c r="F9" s="27">
        <f>'Strateegia vorm KOV'!F37+'Strateegia vorm sõltuv üksus'!F252</f>
        <v>103300</v>
      </c>
      <c r="G9" s="28">
        <f>'Strateegia vorm KOV'!G37+'Strateegia vorm sõltuv üksus'!G252</f>
        <v>16090</v>
      </c>
    </row>
    <row r="10" spans="1:10" ht="25.5">
      <c r="A10" s="16" t="s">
        <v>50</v>
      </c>
      <c r="B10" s="27">
        <f t="shared" ref="B10:G10" si="2">B9-B7-B8</f>
        <v>2.3283064365386963E-10</v>
      </c>
      <c r="C10" s="27">
        <f t="shared" si="2"/>
        <v>-0.22999999992316589</v>
      </c>
      <c r="D10" s="27">
        <f t="shared" si="2"/>
        <v>0</v>
      </c>
      <c r="E10" s="27">
        <f t="shared" si="2"/>
        <v>0</v>
      </c>
      <c r="F10" s="27">
        <f t="shared" si="2"/>
        <v>0</v>
      </c>
      <c r="G10" s="28">
        <f t="shared" si="2"/>
        <v>0</v>
      </c>
    </row>
    <row r="11" spans="1:10">
      <c r="A11" s="192"/>
      <c r="B11" s="30"/>
      <c r="C11" s="30"/>
      <c r="D11" s="30"/>
      <c r="E11" s="30"/>
      <c r="F11" s="30"/>
      <c r="G11" s="31"/>
    </row>
    <row r="12" spans="1:10">
      <c r="A12" s="16" t="s">
        <v>7</v>
      </c>
      <c r="B12" s="32">
        <f>'Strateegia vorm KOV'!B40+'Strateegia vorm sõltuv üksus'!B255</f>
        <v>132236.76999999999</v>
      </c>
      <c r="C12" s="33">
        <f>B12+C9</f>
        <v>132236.76999999999</v>
      </c>
      <c r="D12" s="33">
        <f>C12+D9</f>
        <v>264524.77</v>
      </c>
      <c r="E12" s="33">
        <f>D12+E9</f>
        <v>467448.77</v>
      </c>
      <c r="F12" s="33">
        <f>E12+F9</f>
        <v>570748.77</v>
      </c>
      <c r="G12" s="34">
        <f>F12+G9</f>
        <v>586838.77</v>
      </c>
    </row>
    <row r="13" spans="1:10">
      <c r="A13" s="17" t="s">
        <v>19</v>
      </c>
      <c r="B13" s="32">
        <f>'Strateegia vorm KOV'!B41+'Strateegia vorm sõltuv üksus'!B256-'Strateegia vorm sõltuv üksus'!B258-'Strateegia vorm sõltuv üksus'!B259</f>
        <v>130000</v>
      </c>
      <c r="C13" s="32">
        <f>'Strateegia vorm KOV'!C41+'Strateegia vorm sõltuv üksus'!C256-'Strateegia vorm sõltuv üksus'!C258-'Strateegia vorm sõltuv üksus'!C259</f>
        <v>636354.04</v>
      </c>
      <c r="D13" s="32">
        <f>'Strateegia vorm KOV'!D41+'Strateegia vorm sõltuv üksus'!D256-'Strateegia vorm sõltuv üksus'!D258-'Strateegia vorm sõltuv üksus'!D259</f>
        <v>1018068.04</v>
      </c>
      <c r="E13" s="32">
        <f>'Strateegia vorm KOV'!E41+'Strateegia vorm sõltuv üksus'!E256-'Strateegia vorm sõltuv üksus'!E258-'Strateegia vorm sõltuv üksus'!E259</f>
        <v>1068071.04</v>
      </c>
      <c r="F13" s="32">
        <f>'Strateegia vorm KOV'!F41+'Strateegia vorm sõltuv üksus'!F256-'Strateegia vorm sõltuv üksus'!F258-'Strateegia vorm sõltuv üksus'!F259</f>
        <v>1085071.04</v>
      </c>
      <c r="G13" s="46">
        <f>'Strateegia vorm KOV'!G41+'Strateegia vorm sõltuv üksus'!G256-'Strateegia vorm sõltuv üksus'!G258-'Strateegia vorm sõltuv üksus'!G259</f>
        <v>1074071.04</v>
      </c>
    </row>
    <row r="14" spans="1:10" ht="22.5">
      <c r="A14" s="193" t="s">
        <v>410</v>
      </c>
      <c r="B14" s="38">
        <f>'Strateegia vorm KOV'!B43+'Strateegia vorm sõltuv üksus'!B257</f>
        <v>0</v>
      </c>
      <c r="C14" s="38">
        <f>'Strateegia vorm KOV'!C43+'Strateegia vorm sõltuv üksus'!C257</f>
        <v>0</v>
      </c>
      <c r="D14" s="38">
        <f>'Strateegia vorm KOV'!D43+'Strateegia vorm sõltuv üksus'!D257</f>
        <v>0</v>
      </c>
      <c r="E14" s="38">
        <f>'Strateegia vorm KOV'!E43+'Strateegia vorm sõltuv üksus'!E257</f>
        <v>0</v>
      </c>
      <c r="F14" s="38">
        <f>'Strateegia vorm KOV'!F43+'Strateegia vorm sõltuv üksus'!F257</f>
        <v>0</v>
      </c>
      <c r="G14" s="39">
        <f>'Strateegia vorm KOV'!G43+'Strateegia vorm sõltuv üksus'!G257</f>
        <v>0</v>
      </c>
    </row>
    <row r="15" spans="1:10">
      <c r="A15" s="19" t="s">
        <v>51</v>
      </c>
      <c r="B15" s="43">
        <f t="shared" ref="B15:G15" si="3">IF(B13-B12&lt;0,0,B13-B12)</f>
        <v>0</v>
      </c>
      <c r="C15" s="43">
        <f t="shared" si="3"/>
        <v>504117.27</v>
      </c>
      <c r="D15" s="43">
        <f t="shared" si="3"/>
        <v>753543.27</v>
      </c>
      <c r="E15" s="43">
        <f t="shared" si="3"/>
        <v>600622.27</v>
      </c>
      <c r="F15" s="43">
        <f t="shared" si="3"/>
        <v>514322.27</v>
      </c>
      <c r="G15" s="35">
        <f t="shared" si="3"/>
        <v>487232.27</v>
      </c>
    </row>
    <row r="16" spans="1:10">
      <c r="A16" s="19" t="s">
        <v>52</v>
      </c>
      <c r="B16" s="36">
        <f t="shared" ref="B16:G16" si="4">B15/B2</f>
        <v>0</v>
      </c>
      <c r="C16" s="36">
        <f t="shared" si="4"/>
        <v>0.34017823487216931</v>
      </c>
      <c r="D16" s="36">
        <f t="shared" si="4"/>
        <v>0.46891304915992532</v>
      </c>
      <c r="E16" s="36">
        <f t="shared" si="4"/>
        <v>0.35001297785547786</v>
      </c>
      <c r="F16" s="36">
        <f t="shared" si="4"/>
        <v>0.30797740718562877</v>
      </c>
      <c r="G16" s="37">
        <f t="shared" si="4"/>
        <v>0.29891550306748466</v>
      </c>
    </row>
    <row r="17" spans="1:7">
      <c r="A17" s="19" t="s">
        <v>53</v>
      </c>
      <c r="B17" s="38">
        <f t="shared" ref="B17:G17" si="5">IF((B5+B4)*6&gt;B2,B2+B14,IF((B5+B4)*6&lt;0.6*B2,0.6*B2+B14,(B5+B4)*6+B14))</f>
        <v>1024708.3799999985</v>
      </c>
      <c r="C17" s="38">
        <f t="shared" si="5"/>
        <v>889152.6</v>
      </c>
      <c r="D17" s="38">
        <f t="shared" si="5"/>
        <v>1265124</v>
      </c>
      <c r="E17" s="38">
        <f t="shared" si="5"/>
        <v>1716000</v>
      </c>
      <c r="F17" s="38">
        <f t="shared" si="5"/>
        <v>1333380</v>
      </c>
      <c r="G17" s="39">
        <f t="shared" si="5"/>
        <v>978000</v>
      </c>
    </row>
    <row r="18" spans="1:7">
      <c r="A18" s="19" t="s">
        <v>54</v>
      </c>
      <c r="B18" s="40">
        <f t="shared" ref="B18:G18" si="6">B17/B2</f>
        <v>0.69895577189061242</v>
      </c>
      <c r="C18" s="40">
        <f t="shared" si="6"/>
        <v>0.6</v>
      </c>
      <c r="D18" s="40">
        <f t="shared" si="6"/>
        <v>0.7872582451773491</v>
      </c>
      <c r="E18" s="40">
        <f t="shared" si="6"/>
        <v>1</v>
      </c>
      <c r="F18" s="40">
        <f t="shared" si="6"/>
        <v>0.79843113772455088</v>
      </c>
      <c r="G18" s="37">
        <f t="shared" si="6"/>
        <v>0.6</v>
      </c>
    </row>
    <row r="19" spans="1:7" ht="13.5" thickBot="1">
      <c r="A19" s="25" t="s">
        <v>55</v>
      </c>
      <c r="B19" s="41">
        <f t="shared" ref="B19:G19" si="7">B17-B15</f>
        <v>1024708.3799999985</v>
      </c>
      <c r="C19" s="41">
        <f t="shared" si="7"/>
        <v>385035.32999999996</v>
      </c>
      <c r="D19" s="41">
        <f t="shared" si="7"/>
        <v>511580.73</v>
      </c>
      <c r="E19" s="41">
        <f t="shared" si="7"/>
        <v>1115377.73</v>
      </c>
      <c r="F19" s="41">
        <f t="shared" si="7"/>
        <v>819057.73</v>
      </c>
      <c r="G19" s="42">
        <f t="shared" si="7"/>
        <v>490767.73</v>
      </c>
    </row>
    <row r="21" spans="1:7">
      <c r="B21" s="128"/>
      <c r="C21" s="128"/>
      <c r="D21" s="128"/>
      <c r="E21" s="128"/>
      <c r="F21" s="128"/>
      <c r="G21" s="128"/>
    </row>
    <row r="22" spans="1:7">
      <c r="B22" s="128"/>
      <c r="C22" s="128"/>
      <c r="D22" s="128"/>
      <c r="E22" s="128"/>
      <c r="F22" s="128"/>
      <c r="G22" s="128"/>
    </row>
  </sheetData>
  <phoneticPr fontId="7" type="noConversion"/>
  <conditionalFormatting sqref="B19:G19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1</vt:i4>
      </vt:variant>
    </vt:vector>
  </HeadingPairs>
  <TitlesOfParts>
    <vt:vector size="7" baseType="lpstr">
      <vt:lpstr>Eelarvearuanne</vt:lpstr>
      <vt:lpstr>Strateegia vorm KOV</vt:lpstr>
      <vt:lpstr>Strateegia vorm valdkonniti</vt:lpstr>
      <vt:lpstr>Strateegia vorm sõltuv üksus</vt:lpstr>
      <vt:lpstr>Strateegia vorm arvestusüksus</vt:lpstr>
      <vt:lpstr>Sheet1</vt:lpstr>
      <vt:lpstr>'Strateegia vorm sõltuv üksus'!Prindiala</vt:lpstr>
    </vt:vector>
  </TitlesOfParts>
  <Company>Rahandusministeerium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kerstis</dc:creator>
  <cp:lastModifiedBy>Kaarin</cp:lastModifiedBy>
  <cp:lastPrinted>2012-02-28T06:47:43Z</cp:lastPrinted>
  <dcterms:created xsi:type="dcterms:W3CDTF">2009-03-11T11:38:40Z</dcterms:created>
  <dcterms:modified xsi:type="dcterms:W3CDTF">2016-10-07T10:59:01Z</dcterms:modified>
</cp:coreProperties>
</file>